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55" windowWidth="15480" windowHeight="7950" tabRatio="836" activeTab="1"/>
  </bookViews>
  <sheets>
    <sheet name="KHSDD_7-2018" sheetId="1" r:id="rId1"/>
    <sheet name="LUC_7-2018" sheetId="2" r:id="rId2"/>
    <sheet name="Bắc Ninh - TH 2017 (NQ33+61)" sheetId="3" state="hidden" r:id="rId3"/>
  </sheets>
  <definedNames>
    <definedName name="_xlnm._FilterDatabase" localSheetId="2" hidden="1">'Bắc Ninh - TH 2017 (NQ33+61)'!$A$6:$AG$281</definedName>
    <definedName name="_xlnm._FilterDatabase" localSheetId="0" hidden="1">'KHSDD_7-2018'!$A$5:$K$196</definedName>
    <definedName name="_xlnm._FilterDatabase" localSheetId="1" hidden="1">'LUC_7-2018'!$A$5:$K$179</definedName>
    <definedName name="_xlnm.Print_Titles" localSheetId="2">'Bắc Ninh - TH 2017 (NQ33+61)'!$5:$6</definedName>
    <definedName name="_xlnm.Print_Titles" localSheetId="0">'KHSDD_7-2018'!$4:$5</definedName>
    <definedName name="_xlnm.Print_Titles" localSheetId="1">'LUC_7-2018'!$4:$5</definedName>
  </definedNames>
  <calcPr fullCalcOnLoad="1"/>
</workbook>
</file>

<file path=xl/sharedStrings.xml><?xml version="1.0" encoding="utf-8"?>
<sst xmlns="http://schemas.openxmlformats.org/spreadsheetml/2006/main" count="2616" uniqueCount="851">
  <si>
    <t>Ban QLDA XDGT Bắc Ninh</t>
  </si>
  <si>
    <t>Công ty Long Phương (TNHH)</t>
  </si>
  <si>
    <t>Đất khu, cụm công nghiệp</t>
  </si>
  <si>
    <t>Sở Giao thông vận tải tỉnh</t>
  </si>
  <si>
    <t xml:space="preserve">Xây dựng đường Trần Lựu kéo dài vào trung tâm xã Kim Chân </t>
  </si>
  <si>
    <t>Võ Cường, Khúc Xuyên</t>
  </si>
  <si>
    <t>Vũ Ninh, Hoà Long</t>
  </si>
  <si>
    <t>151/TTHĐND17</t>
  </si>
  <si>
    <t>Xử lý sạt lở cấp bách bảo vệ đê hữu Đuống, hữu Thái Bình</t>
  </si>
  <si>
    <t>Sở Nông nghiệp và Phát triển NN</t>
  </si>
  <si>
    <t>Mở rộng khuôn viên trường Cao đẳng nghề Kinh tế-Kỹ thuật Bắc Ninh</t>
  </si>
  <si>
    <t>Trường Cao đẳng nghề Kinh tế-Kỹ thuật Bắc Ninh</t>
  </si>
  <si>
    <t>Phân phối hiệu quả - DEP giai đoạn 2</t>
  </si>
  <si>
    <t>Xây dựng, cải tạo để chống quá tải lưới điện huyện Tiên Du, huyện Yên Phong và thành phố Bắc Ninh</t>
  </si>
  <si>
    <t>Bắc Ninh, Yên Phong, Tiên Du</t>
  </si>
  <si>
    <t>Xây dựng hạ tầng kỹ thuật khu nhà ở tái định cư và đấu giá quyền sử dụng đất</t>
  </si>
  <si>
    <t>Dự án xây dựng hạ tầng kỹ thuật khu nhà ở xã Hoà Long và quỹ đất đấu giá tạo vốn xây dựng cơ sở hạ tầng</t>
  </si>
  <si>
    <t>UBND xã Hoà Long</t>
  </si>
  <si>
    <t xml:space="preserve">Xây dựng hạ tầng kỹ thuật khu nhà ở đấu giá quyền sử dụng đất </t>
  </si>
  <si>
    <t>XD đường Nguyễn Đăng Đạo kéo dài đi Hòa Long ( đoạn cuối tuyến) (đợt 2)</t>
  </si>
  <si>
    <t>Xí nghiệp cổ phần Lửa Xanh</t>
  </si>
  <si>
    <t>90/TB-UBND 22/10/2014 của UBND tỉnh</t>
  </si>
  <si>
    <t>UBND thành phố BN</t>
  </si>
  <si>
    <t>Hoà Long</t>
  </si>
  <si>
    <t>Thông  báo số 29/TB-UBND ngày 25/5/2011 của UBND tỉnh về KL của Chủ tịch UBND tỉnh tại  cuộc họp nghe báo cáo về PA chỉnh trang đường Lý Anh Tông và nút giao thông khác mức Tây nam thành phố</t>
  </si>
  <si>
    <t>Mở rộng đường Lý Anh Tông và cải kênh Kim Đôi 2</t>
  </si>
  <si>
    <t>Đường vào Phong Khê từ 295B đến đường sắt</t>
  </si>
  <si>
    <t>Văn bản khảo sát số 2118/UBND-XDCB ngày 03/10/2011 v/v lập dự án đầu tư mở rộng đường Lý Anh Tông</t>
  </si>
  <si>
    <t>Văn bản khảo sát số 924/UBND-XDCB ngày 13/7/2014 của UBND tỉnh</t>
  </si>
  <si>
    <t>Công ty Điện lực Bắc Ninh</t>
  </si>
  <si>
    <t>Quyết định số 3877/QĐ-PCBN ngày 25/12/2013 v/v phê duyệt báo cáo kinh tế kỹ thuật công trình</t>
  </si>
  <si>
    <t>12.8</t>
  </si>
  <si>
    <t>Xây dựng chợ trung tâm phường Phong Khê</t>
  </si>
  <si>
    <t>12.9</t>
  </si>
  <si>
    <t>12.10</t>
  </si>
  <si>
    <t>XIII</t>
  </si>
  <si>
    <t>Khu nhà ở và công trình công cộng khu phố 9, phường Đại Phúc</t>
  </si>
  <si>
    <t>Văn bản số 1726/UBND-XDCB ngày 16/9/2010 của Chủ tịch UBND tỉnh Bắc Ninh v/v khảo sát địa điểm lập dự án đầu tư xây dựng hạ tầng Khu nhà ở và công trình công cộng khu phố 9, phường Đại Phúc, để đấu giá QSDĐ ở tạo vốn xây dựng cơ sở hạ tầng</t>
  </si>
  <si>
    <t xml:space="preserve">Xây dựng công trình hạ tầng kỹ thuật các khu dân cư xen kẹp trên địa bàn thành phố Bắc Ninh, để đấu giá quyền sử dụng đất </t>
  </si>
  <si>
    <t>UBND phường Vân Dương</t>
  </si>
  <si>
    <t>Vạn An, Hoà Long</t>
  </si>
  <si>
    <t>Đất ở tại nông thôn</t>
  </si>
  <si>
    <t>Đất ở tại đô thị</t>
  </si>
  <si>
    <t>Đất trụ sở cơ quan, công trình sự nghiệp</t>
  </si>
  <si>
    <t>Đất quốc phòng</t>
  </si>
  <si>
    <t>Đất sản xuất vật liệu xây dựng, gốm sứ</t>
  </si>
  <si>
    <t>Đất giao thông</t>
  </si>
  <si>
    <t>Đất cơ sở văn hóa</t>
  </si>
  <si>
    <t>Đất cơ sở y tế</t>
  </si>
  <si>
    <t>Đất chợ</t>
  </si>
  <si>
    <t>Đất bãi thải, xử lý chất thải</t>
  </si>
  <si>
    <t>Đất tôn giáo, tín ngưỡng</t>
  </si>
  <si>
    <t>Đất nghĩa trang, nghĩa địa</t>
  </si>
  <si>
    <t>Đất có mặt nước chuyên dùng</t>
  </si>
  <si>
    <t>Đại Phúc</t>
  </si>
  <si>
    <t>Đường Văn Miếu</t>
  </si>
  <si>
    <t>Trụ sở Đảng ủy HĐND UBND phường Vệ An</t>
  </si>
  <si>
    <t>Trong đó</t>
  </si>
  <si>
    <t>Sử dụng vào đất trồng lúa (ha)</t>
  </si>
  <si>
    <t>Sử dụng vào đất rừng (ha)</t>
  </si>
  <si>
    <t>Khu đô thị dịch vụ (dự án BT cho Công ty cổ phần tập đoàn DABACO)</t>
  </si>
  <si>
    <t>Khu đô thị và dịch vụ nhằm khai thác quỹ đất tạo vốn thực hiện các dự án BT trên địa bàn thành phố Bắc Ninh (dự án BT cho Công ty cổ phần tập đoàn DABACO)</t>
  </si>
  <si>
    <t>Khu nhà ở DCDV phường Khắc Niệm</t>
  </si>
  <si>
    <t>Trụ sở Công an, Ban chỉ huy quân sự</t>
  </si>
  <si>
    <t xml:space="preserve">Văn bản số 1748/UBND-XDCB ngày 17/11/2008 của UBND tỉnh Bắc Ninh </t>
  </si>
  <si>
    <t>Khu nhà ở xen kẹp để đấu giá QSDĐ tạo vốn xây dựng cơ sở hạ tầng 2 phường Vạn An và Kinh Bắc</t>
  </si>
  <si>
    <t>Quyết định số 1744/QĐ-UBND ngày 18/10/2013 của UBND thành phố Bắc Ninh v/v phê duyệt quy hoạch chi tiết khu nhà ở để đấu giá QSDĐ tạo vốn xây dựng CSHT.</t>
  </si>
  <si>
    <t>XIV</t>
  </si>
  <si>
    <t>Trụ sở UBND phường Vân Dương</t>
  </si>
  <si>
    <t>TTg đã cho phép tại văn bản</t>
  </si>
  <si>
    <t>2398/TTg-KTN 20/12/2011</t>
  </si>
  <si>
    <t>612/TTg-KTN 02/5/2013</t>
  </si>
  <si>
    <t>Mở rộng trường THCS xã Nam Sơn</t>
  </si>
  <si>
    <t>Bắc Ninh</t>
  </si>
  <si>
    <t>Hạng mục tu bổ hoàn thiện mặt cắt, rải cấp phối đá dăm mặt đê tả Ngũ Huyện Khê</t>
  </si>
  <si>
    <t>Đường Vạn An-Hoà Long</t>
  </si>
  <si>
    <t>Đường liên xã liên huyện vào khu vui chơi giải trí, nhà nghỉ vườn đồi sinh thái</t>
  </si>
  <si>
    <t>Đường TL 286 đoạn từ Vạn An, tp Bắc Ninh-Cầu Đò Lo-huyện Yên Phong</t>
  </si>
  <si>
    <t>612/TTg-KTN 02/5/2014</t>
  </si>
  <si>
    <t>1734/TTg-KTN 27/9/2011</t>
  </si>
  <si>
    <t>Công an tỉnh Bắc Ninh</t>
  </si>
  <si>
    <t>Văn bản số 1548/UBND-XDCB ngày 01/8/2012 của UBND tỉnh v/v khảo sát các khu đất xen kẹp lập dự án đầu tư xây dựng hạ tầng các khu nhà ở dân cư trên địa bàn thành phố Bắc Ninh để đấu giá quyền sử dụng đất; Quyết định số 1835/QĐ-UBND ngày 13/12/2012 của Chủ tịch UBND thành phố Bắc Ninh v/v phê duyệt quy hoạch chi tiết các khu dân cư xen kẹp</t>
  </si>
  <si>
    <t>Khu nhà ở để đấu giá quyền sử dụng đất tạo vốn xây dựng nông thôn mới</t>
  </si>
  <si>
    <t>Văn bản số 914/UBND-XDCB ngày 17/5/2012 của Chủ tịch UBND tỉnh v/v khảo sát địa điểm lập các dự án đầu tư xây dựng công trình công cộng và hạ tầng khụ nhà ở để đấu giá quyền sử dụng đất xây dựng nông thôn mới xã Khúc Xuyên</t>
  </si>
  <si>
    <t>Đại Phúc, Vân Dương</t>
  </si>
  <si>
    <t>Hạp Lĩnh</t>
  </si>
  <si>
    <t>Hòa Long</t>
  </si>
  <si>
    <t>Dự án xây dựng trụ sở công an phường Khắc Niệm</t>
  </si>
  <si>
    <t>Khắc Niệm</t>
  </si>
  <si>
    <t>Đường D3 cụm Khắc Niệm</t>
  </si>
  <si>
    <t>Đường Hạp Lĩnh - Khắc Niệm thành phố Bắc Ninh (Giai đoạn 3)</t>
  </si>
  <si>
    <t>Khúc Xuyên</t>
  </si>
  <si>
    <t>Kim Chân</t>
  </si>
  <si>
    <t>Kinh Bắc</t>
  </si>
  <si>
    <t>Đường vào khu nhà ở Vũ Ninh - Kinh Bắc. phường Kinh Bắc</t>
  </si>
  <si>
    <t>Trạm y tế phường Kinh Bắc</t>
  </si>
  <si>
    <t>Kinh Bắc, Vạn An, Hòa Long</t>
  </si>
  <si>
    <t>Nam Sơn</t>
  </si>
  <si>
    <t>XD nghĩa trang tập trung xã Nam Sơn</t>
  </si>
  <si>
    <t>Ninh Xá</t>
  </si>
  <si>
    <t>Đường Đỗ Trọng Vỹ kéo dài. thành phố Bắc Ninh (mở rộng)</t>
  </si>
  <si>
    <t>Phong Khê</t>
  </si>
  <si>
    <t>Thị Cầu</t>
  </si>
  <si>
    <t>Điểm tập kết và trung chuyển rác thải</t>
  </si>
  <si>
    <t>Nhà làm việc hai ban Đảng, Đảng ủy khối cơ quan dân chính Đảng tỉnh và Đảng ủy doanh nghiệp tỉnh</t>
  </si>
  <si>
    <t>Vạn An</t>
  </si>
  <si>
    <t>Vạn An; Kinh Bắc</t>
  </si>
  <si>
    <t>Vân Dương</t>
  </si>
  <si>
    <t>Vân Dương, Khắc Niệm, Võ Cường, Đại Phúc</t>
  </si>
  <si>
    <t>Vệ An</t>
  </si>
  <si>
    <t>Trạm y tế phường Vệ An (mở rộng)</t>
  </si>
  <si>
    <t>Võ Cường</t>
  </si>
  <si>
    <t>Vũ Ninh</t>
  </si>
  <si>
    <t>Trường Mầm non Công Binh</t>
  </si>
  <si>
    <t>Đường Kinh Dương Vương (giai đoạn 2)</t>
  </si>
  <si>
    <t>Vũ Ninh, Hòa Long</t>
  </si>
  <si>
    <t>Đường Hạp Lĩnh, Khắc Niệm</t>
  </si>
  <si>
    <t>Suối Hoa</t>
  </si>
  <si>
    <t>Đất cơ sở sản xuất kinh doanh</t>
  </si>
  <si>
    <t>Đất thủy lợi</t>
  </si>
  <si>
    <t>Trung tâm huấn luyện nghiệp vụ ngành công an</t>
  </si>
  <si>
    <t>Công an T.phố Bắc Ninh mở rộng (Hoà Long - Kinh Bắc)</t>
  </si>
  <si>
    <t>Trụ sở công an phường Thị Cầu</t>
  </si>
  <si>
    <t>Trụ sở công an phường Vân Dương</t>
  </si>
  <si>
    <t>Trụ sở công an phường Võ Cường và trung tâm cảnh sát</t>
  </si>
  <si>
    <t>Trung tâm phát thanh, truyền hình Bắc Ninh</t>
  </si>
  <si>
    <t>Bệnh viện đa khoa thành phố (Hòa Long, Kinh Bắc)</t>
  </si>
  <si>
    <t>Trường văn hóa nghệ thuật Bắc Ninh</t>
  </si>
  <si>
    <t>Trường mầm non Suối Hoa</t>
  </si>
  <si>
    <t>Sân thể dục thể thao Nam Sơn</t>
  </si>
  <si>
    <t>Chợ mới phường Vạn An</t>
  </si>
  <si>
    <t>Đất An Ninh</t>
  </si>
  <si>
    <t>Đất di tích, danh thắng</t>
  </si>
  <si>
    <t>Đất bưu chính viễn thông</t>
  </si>
  <si>
    <t>Đất cơ sở thể dục, thể thao</t>
  </si>
  <si>
    <t>Chủ đầu tư</t>
  </si>
  <si>
    <t>STT</t>
  </si>
  <si>
    <t>Tên dự án, công trình</t>
  </si>
  <si>
    <t>Tổng 
diện tích (ha)</t>
  </si>
  <si>
    <t>Địa điểm</t>
  </si>
  <si>
    <t>UBND thành phố Bắc Ninh</t>
  </si>
  <si>
    <t>Văn bản số 867/UBND-XDCB ngày 07/5/2013 của Chủ tịch UBND tỉnh Bắc Ninh v/v khảo sát địa điểm lập các dự án đầu tư xây dựng các công trình nông thôn xã Phong Khê, thành phố Bắc Ninh</t>
  </si>
  <si>
    <t>I</t>
  </si>
  <si>
    <t>Mở rộng khuôn viên trụ sở Đảng ủy, HĐND, UBND phường Phong Khê</t>
  </si>
  <si>
    <t>Xây dựng trụ sở một số cơ quan đơn vị thuộc UBND thành phố Bắc Ninh</t>
  </si>
  <si>
    <t>Quyết định số 404/QĐ-UBND ngày 26/3/2010 của Chủ tịch UBND tỉnh Bắc Ninh v/v phê duyệt dự án đầu tư xây dựng HTKT khu nhà ở để đấu giá QSDĐ tạo vốn xây dựng cơ sở hạ tầng và khu trụ sở một số cơ quan đơn vị thuộc UBND  thành phố Bắc Ninh</t>
  </si>
  <si>
    <t>II</t>
  </si>
  <si>
    <t>Xây dựng Cụm công nghiệp và dịch vụ làng nghề Khúc Xuyên</t>
  </si>
  <si>
    <t>Công ty cổ phần DABACO Việt Nam</t>
  </si>
  <si>
    <t>Văn bản số 2114/UBND-CN ngày 08/11/2010 của Chủ tịch UBND tỉnh Bắc Ninh v/v khảo sát địa điểm lập dự án đầu tư xây dựng Cụm công nghiệp và dịch vụ làng nghề Khúc Xuyên, thành phố Bắc Ninh</t>
  </si>
  <si>
    <t>III</t>
  </si>
  <si>
    <t>IV</t>
  </si>
  <si>
    <t>V</t>
  </si>
  <si>
    <t>Xây dựng trung tâm dịch vụ thương mại của Xí nghiệp xây dựng Tuấn Đạt</t>
  </si>
  <si>
    <t>Xí nghiệp xây dựng Tuấn Đạt</t>
  </si>
  <si>
    <t>Văn bản số 1938/UBND-NN-TN ngày 18/9/2013 của Chủ tịch UBND tỉnh Bắc Ninh v/v gia hạn thời gian để lập hồ sơ đất đai xây dựng trung tâm dịch vụ thương mại của Xí nghiệp xây dựng Tuấn Đạt</t>
  </si>
  <si>
    <t>Xây dựng khu trung tâm, chợ và dịch vụ thương mại</t>
  </si>
  <si>
    <t>UBND phường Khúc Xuyên</t>
  </si>
  <si>
    <t xml:space="preserve">Văn bản số 914/QĐ-UBND ngày 17/5/2012 của Chủ tịch UBND tỉnh Bắc Ninh v/v khảo sát địa điểm lập các dự án đầu tư xây dựng công trình công cộng và hạ tầng khu nhà ở để đấu giá quyền sử dụng đất xây dựng nông thôn mới </t>
  </si>
  <si>
    <t>Quyết định số 160/QĐ-SXD ngày 30/6/2009 của Sở Xây dựng  v/v phê duyệt quy hoạch chi tiết tỷ lệ 1/500 khu trường tiểu học trường mầm non và dân cư để đấu giá tạo vốn xây dựng cơ sở hạ tầng phường Kinh Bắc, thành phố Bắc Ninh</t>
  </si>
  <si>
    <t>Khu nhà ở để đấu giá quyền sử dụng đất tạo vốn xây dựng cơ sở hạ tầng tại phường Kinh Bắc</t>
  </si>
  <si>
    <t>UBND xã Khắc Niệm</t>
  </si>
  <si>
    <t>Quyết định số 926/QĐ-UBND ngày 19/7/2012 của UBND tỉnh Bắc Ninh v/v phê duyệt dự án đầu tư xây dựng công trình hạ tầng kỹ thuật khu nhà ở dân cư dịch vụ xã Khắc Niệm, thành phố Bắc Ninh</t>
  </si>
  <si>
    <t>Xây dựng khu nhà ở để đấu giá QSDĐ và giải quyết tái định cư, xây dựng đường vào nhà văn hóa khu 4 phường Thị Cầu, TP Bắc Ninh</t>
  </si>
  <si>
    <t>UBND phường Thị Cầu</t>
  </si>
  <si>
    <t>Văn bản số 190/UBND-XDCB ngày 28/01/2013 của Chủ tịch UBND tỉnh Bắc Ninh v/v khảo sát địa điểm lập dự án đầu tư xây dựng khu nhà ở để đấu giá QSDĐ và giải quyết tá định cư, xây dựng đường vào nhà văn hóa khu 4, phường Thị Cầu</t>
  </si>
  <si>
    <t>Khu nhà ở tạo quỹ đất tái định cư GPMB thực hiện dự án cải tạo nâng cấp QL38</t>
  </si>
  <si>
    <t>Văn bản số 1566/UBND-XDCB ngày 29/7/2011 của Chủ tịch UBND tỉnh Bắc Ninh v/v khảo sát địa điểm lập dự án đầu tư xây dựng hạ tầng kỹ thuật Khu nhà ở tạo quỹ đất tái định cư GPMB thực hiện dự án cải tạo nâng cấp QL38</t>
  </si>
  <si>
    <t>Bãi đỗ xe tĩnh và trụ sở làm việc đội Thanh tra giao thông công chính TP.Bắc Ninh</t>
  </si>
  <si>
    <t>Khu dân cư Thượng Đồng, phường Vạn An</t>
  </si>
  <si>
    <t>Quyết định số 1661/QĐ-UBND ngày  27/8/2010 của UBND thành phố v/v phê duyệt điều chỉnh quy hoạch chi tiết tỉ lệ 1/500 khu dân cư Thượng Đồng, phường Vạn An.</t>
  </si>
  <si>
    <t>UBND phường Võ Cường</t>
  </si>
  <si>
    <t>Tổng</t>
  </si>
  <si>
    <t xml:space="preserve"> Văn bản số 2456/UBND-XDCB ngày 07/11/2011 của UBND tỉnh Bắc Ninh về việc khảo sát địa điểm lập quy hoạch, dự án đầu tư xây dựng hạ tầng Khu nhà ở Tái định cư cho các hộ dân trong hành lang bảo vệ đê và quỹ đất đấu giá QSDĐ tạo vốn xây dựng cơ sở hạ tầng, </t>
  </si>
  <si>
    <t>HTKT khu nhà ở đấu giá quyền sử dụng đất tại phường Hạp Lĩnh, thành phố Bắc Ninh</t>
  </si>
  <si>
    <t>Văn bản số 423/UBND-XDCB ngày 05/5/2010 của UBND tỉnh Bắc Ninh</t>
  </si>
  <si>
    <t xml:space="preserve">Hạp Lĩnh </t>
  </si>
  <si>
    <t>HTKT khu nhà ở đấu giá quyền sử dụng đất phường Vạn An, thành phố Bắc Ninh</t>
  </si>
  <si>
    <t>Văn bản số 2216/UBND-XDCB ngày 19/11/2010 và văn bản số 993/UBND-XDCB ngày 27/5/2011 của UBND tỉnh Bắc Ninh</t>
  </si>
  <si>
    <t>HTKT khu nhà ở đấu giá quyền sử dụng đất Trầm Nảy, phường Ninh Xá, thành phố Bắc Ninh</t>
  </si>
  <si>
    <t>Văn bản số 1566/UBND-XDCB ngày 01/9/2010 của UBND tỉnh Bắc Ninh</t>
  </si>
  <si>
    <t>Xây dựng hạ tầng khu nhà ở để đấu giá quyền sử dụng đất tạo vốn xây dựng các công trình nông thôn mới xã Phong Khê (Khu Đào Xá)</t>
  </si>
  <si>
    <t>Văn bản số 866/UBND-XDCB ngày 07/5/2013 của Chủ tịch UBND tỉnh v/v khảo sát địa điểm lập các dự án đầu tư xây dựng hạ tầng các khu nhà ở ể đấu giá quyền sử dụng đất tạo vốn xây dựng các công trình nông thôn mới xã Phong Khê, thành phố Bắc Ninh</t>
  </si>
  <si>
    <t>Xây dựng hạ tầng khu nhà ở để đấu giá quyền sử dụng đất tạo vốn xây dựng các công trình nông thôn mới xã Phong Khê (Khu Châm Khê)</t>
  </si>
  <si>
    <t>Xây dựng hạ tầng khu nhà ở để đấu giá quyền sử dụng đất tạo vốn xây dựng các công trình nông thôn mới xã Phong Khê (Khu Ngô Khê)</t>
  </si>
  <si>
    <t>Xây dựng hạ tầng khu nhà ở để đấu giá quyền sử dụng đất tạo vốn xây dựng các công trình nông thôn mới xã Phong Khê (Khu Dương Ổ)</t>
  </si>
  <si>
    <t>Văn bản  số 2144/UBND-CN ngày 20/11/2009 của Chủ tịch UBND tỉnh v/v khảo sát địa điểm lập dự án đầu tư xây dựng Khu đô thị dịch vụ tại thành phố Bắc Ninh</t>
  </si>
  <si>
    <t>Vạn An, Hòa Long</t>
  </si>
  <si>
    <t>Văn bản số 488/UBND-CN ngày 25/3/2010 của Chủ tịch UBND tỉnh v/v khảo sát địa điểm lập dự án đầu tư xây dựng khu đô thị và dịch vụ nhằm khai thác quỹ đất thực hiện các dự án BT thành phố Bắc Ninh</t>
  </si>
  <si>
    <t>Phong Kê, Khúc Xuyên, Võ Cường</t>
  </si>
  <si>
    <t>UBND phường Vũ Ninh</t>
  </si>
  <si>
    <t>Dự án đầu tư xây dựng điểm dân cư phường Khắc Niệm</t>
  </si>
  <si>
    <t>HTKT điểm dân cư nông thôn Đẩu Hàn, xã Hòa Long, thành phố Bắc Ninh</t>
  </si>
  <si>
    <t>Quyết định số 127/QĐ-SXD ngày 03/6/2009 của Giám đốc Sở Xây dựng v/v phê duyệt quy hoạch mạng lưới điểm dân cư nông thôn xã Hòa Long, TP Bắc Ninh; Quyết định số 104/QĐ-UBND ngày 18/01/2011 của Chủ tịch UBND tỉnh v/v phê duyệt dự án đàu tư xây dựng công trình HTKT điểm dân cư nông thôn thôn Đẩu Hàn, xã Hòa Long</t>
  </si>
  <si>
    <t>Văn bản số 450/ĐĐ ngày 11/8/2014 của Cục quản lý đê điều và PCLB v/v lập và trình duyệt kế hoạch tu bổ đê điều thường xuyên 2015</t>
  </si>
  <si>
    <t>Xây dựng trung tâm văn hóa phường Khắc Niệm</t>
  </si>
  <si>
    <t>UBND phường Khắc Niệm</t>
  </si>
  <si>
    <t>Xây dựng khu trung tâm văn hóa Ba Huyện</t>
  </si>
  <si>
    <t>Nhà văn hóa Môn Tự</t>
  </si>
  <si>
    <t>Nhà văn hóa Tự Thôn</t>
  </si>
  <si>
    <t>Nhà văn hóa Sơn Trung</t>
  </si>
  <si>
    <t>Nhà văn hóa khu Y Na 2</t>
  </si>
  <si>
    <t>Văn bản số 872/SXD-QH ngày 02/10/2014 v/v khảo sát địa điểm lập dự án đầu tư xây dựng dự án nhà văn hóa khu Y Na 2</t>
  </si>
  <si>
    <t>Nhà văn hóa khu Hồ Ngọc Lân</t>
  </si>
  <si>
    <t>Lớp mầm non Đông Dương</t>
  </si>
  <si>
    <t>Xây dựng Trường mầm non Hòa Long</t>
  </si>
  <si>
    <t>UBND xã Hòa Long</t>
  </si>
  <si>
    <t>Quyết định số 127/QĐ-SXD ngày 03/6/2009 của Giám đốc Sở Xây dựng v/v phê duyệt quy hoạch mạng lưới điểm dân cư nông thôn xã Hòa Long, TP Bắc Ninh</t>
  </si>
  <si>
    <t>Ban QLDA đất xen kẹp</t>
  </si>
  <si>
    <t>Khu nhà ở thương mại phường Vân Dương</t>
  </si>
  <si>
    <t>Công ty Tân Hoàng Phát</t>
  </si>
  <si>
    <t xml:space="preserve"> Văn bản số 207/UBND-XDCB ngày 30/01/2011 của Chủ tịch UBND tỉnh v/v lập dự án đầu tư phát triển khu nhà ở thương mại tại phường Vân Dương, thành phố Bắc Ninh</t>
  </si>
  <si>
    <t>Đấu giá quyền sử dụng đất và xây dựng nhà văn hóa khu Niềm Xá</t>
  </si>
  <si>
    <t>Văn bản số 1675/UBND-XDCB của Chủ tịch UBND tỉnh và Quyết định số 985/QĐ-UBND của UBND thành phố Bắc Ninh</t>
  </si>
  <si>
    <t xml:space="preserve">Xây dựng HT các khu nhà ở TĐC trong hành lang bảo vệ đê và quỹ đất đấu giá tạo vốn xây dựng cơ sở hạ tầng
</t>
  </si>
  <si>
    <t>Đoạn đường theo quy hoạch giữa Trụ sở Bảo hiểm xã hội tỉnh và Toà án nhân dân tỉnh (địa điểm xây dựng mới)</t>
  </si>
  <si>
    <t>Quyết định phê duyệt Quy hoạch chi tiết số 315/QĐ-SXD 30/10/2015 của Sở Xây dựng</t>
  </si>
  <si>
    <t>Xây dựng Cung quy hoạch kiến trúc Bắc Ninh</t>
  </si>
  <si>
    <t>Quyết định phê duyệt dự án đầu tư số 1283/QĐ-UBND 30/10/2015 của UBND tỉnh</t>
  </si>
  <si>
    <t>Cty Cao  Nguyên (TNHH)</t>
  </si>
  <si>
    <t xml:space="preserve">Khu nhà ở cho người thu nhập thấp </t>
  </si>
  <si>
    <t>Văn bản số 3476/UBND-XDCB 10/12/2015</t>
  </si>
  <si>
    <t>Xây dựng trường quốc tế Vàng Anh</t>
  </si>
  <si>
    <t>Doanh nghiệp tư nhân Trung Kiên</t>
  </si>
  <si>
    <t>Biểu 01-1:</t>
  </si>
  <si>
    <t>Văn bản pháp lý liên quan</t>
  </si>
  <si>
    <t>Ghi chú (đã nằm trong NQ nào của HĐND hoặc đăng ký Đăng ký mới)</t>
  </si>
  <si>
    <t>NQ209</t>
  </si>
  <si>
    <t>Văn phòng Tỉnh uỷ</t>
  </si>
  <si>
    <t>Xây dựng Trụ sở Cục Thuế tỉnh Bắc Ninh (đơt 2)</t>
  </si>
  <si>
    <t>Trụ sở tòa án nhân dân tỉnh Bắc Ninh</t>
  </si>
  <si>
    <t>Tòa án nhân dân tỉnh</t>
  </si>
  <si>
    <t>QĐ 323</t>
  </si>
  <si>
    <t>Trụ sở kho bạc nhà nước tỉnh Bắc Ninh</t>
  </si>
  <si>
    <t>Kho bạc nhà nước tỉnh</t>
  </si>
  <si>
    <t>Văn bản số 1749/UBND-XDCB ngày 6/7/2016 của UB tỉnh v/v khảo sát địa điểm lập dự án đầu tư xây dựng trụ sở kho bạc</t>
  </si>
  <si>
    <t>NQ14</t>
  </si>
  <si>
    <t>Công ty TNHH MTV cấp thoát nước</t>
  </si>
  <si>
    <t>QĐ 565</t>
  </si>
  <si>
    <t>XD mở rộng đài quan sát PKA5,A6/e284/f365QC Phòng không-không quân tại phường Thị Cầu</t>
  </si>
  <si>
    <t>Sư đoàn 365 Quân chủng Phòng không - không quân</t>
  </si>
  <si>
    <t>Văn bản số 2865/UBND-XDCB ngày 10/10/2016 của UBND tỉnh v/v khảo sát địa điểm lập dự án ĐTXD mở rộng đài quan sát PKA5/A6/e284/f365 QC Phòng không- không quân tại xã Đông Cứu, huyện Gia Bình và phường Thị Cầu, TPBN</t>
  </si>
  <si>
    <t>Trụ sở cảnh sát phòng cháy và chữa cháy tỉnh Bắc Ninh</t>
  </si>
  <si>
    <t>Cảnh sát Phòng cháy chữa cháy</t>
  </si>
  <si>
    <t>Văn bản số 1734/UBND-XDCB ngày 05/7/2016 v/v khảo sát địa điểm lập dự án đầu tư xây dựng trụ sở làm việc cảnh sát Phòng cháy chữa cháy</t>
  </si>
  <si>
    <t>Đất cụm công nghiệp</t>
  </si>
  <si>
    <t>Khu thương mại, trưng bày giới thiệu các sản phẩm về gỗ và gia công pallet gỗ</t>
  </si>
  <si>
    <t>Công ty TNHH chế biến gỗ Hải Hậu</t>
  </si>
  <si>
    <t>Xây dựng khu thương mại, khách sạn tại phường Võ Cường, thành phố Bắc Ninh</t>
  </si>
  <si>
    <t>Cty CP ĐTXD PTTM Hải Phúc</t>
  </si>
  <si>
    <t>Văn bản số 717/UBND-XDCB ngày 01/4/2016 của UB tỉnh v/v khảo sát địa điểm lập dự án đầu tư xây dựng khu thương mại, khách sạn tại Võ Cường</t>
  </si>
  <si>
    <t>XD trung tâm trưng bày, giới thiệu sản phẩm vật liệu xây dựng, trang trí nội, ngoại thất</t>
  </si>
  <si>
    <t>Công ty TNHH Đình Phát</t>
  </si>
  <si>
    <t>Văn bản số 639/UBND-XDCB ngày 25/3/2016 của UB tỉnh v/v khảo sát địa điểm lập dự án đầu tư XD trung tâm trưng bày, giới thiệu sản phẩm VLXD, trang trí nội thất, ngoại thất tại Võ Cường</t>
  </si>
  <si>
    <t>QĐ 559,đã giao 10695m2, đất lúa 8112m2</t>
  </si>
  <si>
    <t>QĐ 24 năm 2015; đã giao d1:2059,6m2</t>
  </si>
  <si>
    <t>QĐ 441 năm 2015; đã giao dd: 1,57ha</t>
  </si>
  <si>
    <t>XD mở rộng đoạn đường giao thông và công viên cây xanh</t>
  </si>
  <si>
    <t>XD trung tâm dịch vụ thương mại</t>
  </si>
  <si>
    <t>Văn bản số 1797/UBND-CN ngày 05/10/2009 của UBND tỉnh</t>
  </si>
  <si>
    <t>Khắc Niệm, Võ Cường</t>
  </si>
  <si>
    <t>Nút giao Tây Nam thành phố (đợt 2)</t>
  </si>
  <si>
    <t>XD tuyến đường lên nhà hát dân ca quan họ Bắc Ninh</t>
  </si>
  <si>
    <t>Thông báo số 404-TB/TU ngày 03/11/2016 thông báo kết luận của Thường trực tỉnh ủy về một số nội dung tại phiên giao ban ngày 31/10/2016</t>
  </si>
  <si>
    <t xml:space="preserve">Dự án ĐTXD tỉnh lộ 286 cải tuyến mới đoạn từ phường Vạn An đến phường Phong Khê, thành phố Bắc Ninh </t>
  </si>
  <si>
    <t>Cty xây dựng Việt Đức (TNHH)</t>
  </si>
  <si>
    <t>Vạn An, Phong Khê</t>
  </si>
  <si>
    <t>Dự án ĐTXD công trình đường Bình Than kéo dài đoạn từ đường Lê Lai đến đường Lý Quốc Sư, khu Khả Lễ theo hình thức hợp đồng BT</t>
  </si>
  <si>
    <t>Cty TNHH Soi Sáng</t>
  </si>
  <si>
    <t>Dự án đường từ tỉnh lộ 286 đi thủy tổ quan họ (Thôn Viêm Xá, xã Hòa Long)</t>
  </si>
  <si>
    <t>Cty Long Phương (TNHH)</t>
  </si>
  <si>
    <t>Dự án khu nhà ở thương mại thành phố Bắc Ninh (đối ứng cho dự án cải tạo, nâng cấp TL295B - QL1A cũ)</t>
  </si>
  <si>
    <t>Công ty TNHH xây dựng đường 295B</t>
  </si>
  <si>
    <t>TP Bắc Ninh</t>
  </si>
  <si>
    <t>Xây dựng hệ thống hạ tầng kỹ thuật đô thị khu vực phía trước Trung tâm thương mại, văn phòng và căn hộ APEC</t>
  </si>
  <si>
    <t>Công ty cổ phần châu á Thái Bình Dương APEC</t>
  </si>
  <si>
    <t>Dự án đô thị để đấu giá quyền sử dụng đất xã Hòa Long, thành phố Bắc Ninh ( đối ứng cho dự án nhà máy nước mặt thành phố Bắc Ninh)</t>
  </si>
  <si>
    <t>(Kèm theo Báo cáo số           -BC/BCS ngày       /12/2016 của Ban Cán sự Đảng UBND tỉnh)</t>
  </si>
  <si>
    <t>DANH MỤC CÁC DỰ ÁN KẾ HOẠCH SỬ DỤNG ĐẤT NĂM 2017 THÀNH PHỐ BẮC NINH</t>
  </si>
  <si>
    <t>Xây dựng Trung tâm thương mại tổng hợp và siêu thị</t>
  </si>
  <si>
    <t>Công ty đầu tư phát triển Hoàng Hà</t>
  </si>
  <si>
    <t>Giấy chứng nhận đầu tư số 21.1.2.1.000 212 cấp ngày 16/6/2010 của UBND tỉnh Bắc Ninh cấp cho Công ty cổ phần đầu tư phát triển Hoàng Hà để xây dựng trung tâm dịch vụ thương mại tổng hợp và siêu thị</t>
  </si>
  <si>
    <t>VI</t>
  </si>
  <si>
    <t>VII</t>
  </si>
  <si>
    <t>VIII</t>
  </si>
  <si>
    <t>Hệ thống xử lý môi trường chung cho khu chăn nuôi tập trung tại phường Hạp Lĩnh</t>
  </si>
  <si>
    <t>Cty cổ phần tập đoàn DABACO</t>
  </si>
  <si>
    <t>Văn bản khảo sát địa điểm số 2397/UBND-XDCB ngày 01/11/2013 của Chủ tịch UBND tỉnh</t>
  </si>
  <si>
    <t>Phòng quản lý đô thị thành phố Bắc Ninh</t>
  </si>
  <si>
    <t>Quyết định số 144/QĐ-SXD ngày 24/6/2011 của Sở Xây dựng tỉnh Bắc Ninh v/v phê duyệt quy hoạch điểm tập kết và trung chuyển rác thải khu vực nông thôn địa bàn thành phố Bắc Ninh</t>
  </si>
  <si>
    <t>IX</t>
  </si>
  <si>
    <t>X</t>
  </si>
  <si>
    <t>XI</t>
  </si>
  <si>
    <t>XII</t>
  </si>
  <si>
    <t>Đất phát triển hạ tầng</t>
  </si>
  <si>
    <t>12.1</t>
  </si>
  <si>
    <t>UBND phường Kinh Bắc</t>
  </si>
  <si>
    <t>Xây dựng mở rộng nghĩa trang nhân dân thành phố</t>
  </si>
  <si>
    <t>Kinh Bắc, Vạn An</t>
  </si>
  <si>
    <t>Dự án xây dựng khu trung tâm hành chính tập trung thành phố Bắc Ninh</t>
  </si>
  <si>
    <t xml:space="preserve">Xây dựng Trụ sở làm việc Bảo hiểm xã hội tỉnh Bắc Ninh </t>
  </si>
  <si>
    <t>Bảo hiểm xã hội tỉnh Bắc Ninh</t>
  </si>
  <si>
    <t>Cục Thuế tỉnh Bắc Ninh</t>
  </si>
  <si>
    <t>Xây dựng doanh trại Bộ chỉ huy quân sự tỉnh Bắc Ninh</t>
  </si>
  <si>
    <t>Bộ Chỉ huy Quân sự tỉnh</t>
  </si>
  <si>
    <t>Xây dựng các điểm dân cư xen kẹp, để đấu giá quyền sử dụng đất</t>
  </si>
  <si>
    <t>Nhà làm việc Công ty kinh doanh bất động sản và sàn giao dịch BĐS DABACO tại thành phố Bắc Ninh</t>
  </si>
  <si>
    <t>Văn bản số 187/UBND-CN ngày 29/01/2010 của Chủ tịch UBND tỉnh v/v khảo sát địa điểm lập dự án đầu tư xây dựng nhà làm việc Công ty kinh doanh bất động sản và sàn giao dịch BĐS DABACO tại thành phố Bắc Ninh</t>
  </si>
  <si>
    <t>Quyết định số 1544/QĐ-CT ngày 18/12/2003 và Quyết định số 940/QĐ-UBND ngày 19/8/2013 của Chủ tịch UBND tỉnh Bắc Ninh v/v phê duyệt và phê duyệt điều chỉnh, bổ sung dự án đầu tư xây dựng đường vào khu vui chơi, giải trí nhà nghỉ vườn đồi sinh thái phường Vân Dương</t>
  </si>
  <si>
    <t>Đường vào đình Sơn Đông</t>
  </si>
  <si>
    <t>Tu bổ đê điều thường xuyên năm 2015</t>
  </si>
  <si>
    <t>Ban QLDA- Së NN vµ PTNT</t>
  </si>
  <si>
    <t>Khu đô thị Thái Thành An - Công ty TNHH đầu tư thương mại và dịch vụ tài chính Tân Thịnh tại phường Phong Khê</t>
  </si>
  <si>
    <t>Công ty TNHH đầu tư thương mại và dịch vụ tài chính Tân Thịnh</t>
  </si>
  <si>
    <t>256/UBND-XDCB 04/02/2013, 618/UBND-XDCB 01/4/2014, QHCT 68/QĐ-SXD 28/4/2014, GCN ĐT số 21.1.2.1.000 530 ngày 17/9/2014</t>
  </si>
  <si>
    <t>XD hạ tầng kỹ thuật khu trung tâm xã Nam Sơn để phục vụ di chuyển và quy hoạch khu du lịch văn hóa và sinh thái núi Dạm, TP Bắc Ninh</t>
  </si>
  <si>
    <t>XD trụ sở UBND phường Võ Cường</t>
  </si>
  <si>
    <t>TCT Điện lực miền Bắc</t>
  </si>
  <si>
    <t>Nâng cao hiệu quả năng lượng khu vực nông thôn miền Bắc giai đoạn 2 vốn vay của KFW</t>
  </si>
  <si>
    <t>Xây dựng cơ sở sản xuất kinh doanh, bãi đỗ xe tĩnh kết hợp trạm rửa xe của Xí nghiệp cổ phần Lửa Xanh</t>
  </si>
  <si>
    <t>Khu dân cư đấu giá tạo vốn xây dựng cơ sở hạ tầng phường Kinh Bắc</t>
  </si>
  <si>
    <t>Ban quản lý dự án công trình công cộng-Sở Xây dựng</t>
  </si>
  <si>
    <t>Văn bản số 1178/UBND-XDCB ngày 03/6/2014 của Chủ tịch UBND tỉnh</t>
  </si>
  <si>
    <t>Văn bản số 1675/UBND-XDCB ngày 10/8/2011 của Chủ tịch UBND tỉnh Bắc Ninh v/v khảo sát địa điểm lập dự án đầu tư xây dựng hạ tầng kỹ thuật Khu nhà ở để đấu giá quyền sử dụng đất tạo vốn xây dựng cơ sở hạ tầng tại phường Kinh Bắc</t>
  </si>
  <si>
    <t>Quyết định số 1338/QĐ-UBND ngày 28/10/2011 của Chủ tịch UBND tỉnh Bắc Ninh v/v phê duyệt dự án đầu tư xây dựng tuyến đường D3, cụm công nghiệp Khắc Niệm, thành phố Bắc Ninh</t>
  </si>
  <si>
    <t>Văn bản số 1665/UBND-XDCB ngày 15/8/2012 của Chủ tịch UBND tỉnh Bắc Ninh v/v khảo sát địa điểm lập dự án đầu tư xây dựng Bãi đỗ xe tĩnh và trụ sở làm việc đội Thanh tra giao thông công chính thành phố Bắc Ninh</t>
  </si>
  <si>
    <t>Quyết định số 211/QĐ-XDCB ngày 04/11/2011 của Sở Kế hoạch và Đầu tư v/v phê duyệt báo cáo KT-KT xây dựng đường Đỗ Trọng Vỹ kéo dài.</t>
  </si>
  <si>
    <t>Xây dựng đường gom thuộc quy hoạch khu đào tạo và nghiên cứu ứng dụng khoa học công nghệ tỉnh Bắc Ninh (tuyến đường gom số 2)</t>
  </si>
  <si>
    <t>Ban QLDA công trình công cộng - Sở Xây dựng</t>
  </si>
  <si>
    <t>Quyết định số 127/QĐ-UBND ngày 27/01/2011 của Chủ tịch UBND tỉnh Bắc Ninh v/v phê duyệt dự án đầu tư xây dựng đường gom thuộc quy hoạch khu đào tạo và nghiên cứu ứng dụng khoa học công nghệ tỉnh Bắc Ninh (tuyến số 2)</t>
  </si>
  <si>
    <t>UBND phường Vạn An</t>
  </si>
  <si>
    <t>Quyết định phê duyệt DAĐT số 493/QĐ-UBND ngày 20/4/2010 của UBND tỉnh Bắc Ninh v/v phê duyệt dự án đầu tư xây dựng hạ tầng kỹ thuật khu nhà ở dân cư dịch vụ và đấu giá quyền sử dụng đất tạo vốn xây dựng hạ tầng tại khu đất thôn Thụ Ninh phường Vạn An.</t>
  </si>
  <si>
    <t>Khu nhà ở dân cư dịch vụ và đấu giá quyền sử dụng đất tạo vốn xây dựng cơ sở hạ tầng, tại khu đất thôn Thụ Ninh phường Vạn An</t>
  </si>
  <si>
    <t>Đường vào khu vui chơi, giải trí nhà nghỉ sinh thái vườn đồi phường Vân Dương</t>
  </si>
  <si>
    <t>UBND thành phố</t>
  </si>
  <si>
    <t>12.2</t>
  </si>
  <si>
    <t>12.3</t>
  </si>
  <si>
    <t>Nhà văn hoá, khu vui chơi TDTT thôn Trần phường Hạp Lĩnh</t>
  </si>
  <si>
    <t>UBND phường Hạp Lĩnh</t>
  </si>
  <si>
    <t>Đăng ký mới</t>
  </si>
  <si>
    <t>Trụ sở làm việc Công an phường Khúc Xuyên</t>
  </si>
  <si>
    <t>Trụ sở làm việc Công an phường Vạn An</t>
  </si>
  <si>
    <t>Trụ sở làm việc Công an phường Phong Khê</t>
  </si>
  <si>
    <t>Xây dựng Trung tâm báo chí và xưởng in báo tỉnh Bắc Ninh</t>
  </si>
  <si>
    <t>Báo Bắc Ninh</t>
  </si>
  <si>
    <t>CT CP công nghệ môi trường Minh Huy</t>
  </si>
  <si>
    <t>Đầu tư xây dựng nhà máy sản xuất linh kiện điện tử tại khu công nghiệp Hạp Lĩnh - CT CP công nghệ môi trường Minh Huy</t>
  </si>
  <si>
    <t>Hạp Lĩnh, Nam Sơn</t>
  </si>
  <si>
    <t>Xây dựng HTKT khu du lịch văn hóa sinh thái núi Dạm, thành phố Bắc Ninh</t>
  </si>
  <si>
    <t>Sở VHTT&amp;DL</t>
  </si>
  <si>
    <t>Tuyến đường gom làng đại học (tuyến số 1) phần còn lại</t>
  </si>
  <si>
    <t>Sở Xây dựng</t>
  </si>
  <si>
    <t>Hai nhánh dẫn vào trung tâm văn hóa Kinh Bắc</t>
  </si>
  <si>
    <t>Dự án tu bổ đê điều thường xuyên năm 2016 tỉnh Bắc Ninh</t>
  </si>
  <si>
    <t>Ban QLDA- Sở NN và PTNT</t>
  </si>
  <si>
    <t>Dự án cải tạo nâng cấp Sông Ngũ Huyện Khê thuộc hệ thống thủy nông Bắc Đuống</t>
  </si>
  <si>
    <t>Lấp ao, đắp cơ chống sát trượt phía đồng tại TP Bắc Ninh</t>
  </si>
  <si>
    <t>Chi cục đê điều và PCLB</t>
  </si>
  <si>
    <t>Nhà văn hóa khu Thanh An</t>
  </si>
  <si>
    <t>Nhà văn hóa khu Thanh Sơn</t>
  </si>
  <si>
    <t>Xây dựng Nhà văn hóa Đương Xá 1</t>
  </si>
  <si>
    <t>Xây dựng nhà văn hóa khu 1 phường Đại Phúc</t>
  </si>
  <si>
    <t>UBND phường Đại Phúc</t>
  </si>
  <si>
    <t>XD mở rộng Trạm y tế phường Võ Cường</t>
  </si>
  <si>
    <t>XD trường mầm non của Công ty cổ phần may Đáp Cầu</t>
  </si>
  <si>
    <t>Công ty cổ phần may Đáp Cầu</t>
  </si>
  <si>
    <t>XD trường tiểu học xã Nam Sơn để phục vụ di chuyển và quy hoạch khu du lịch văn hóa và sinh thái núi Dạm, TP Bắc Ninh</t>
  </si>
  <si>
    <t>UBND TP Bắc Ninh</t>
  </si>
  <si>
    <t>XD trường Đại học Thống kê</t>
  </si>
  <si>
    <t>Trường Đại học Thống kê</t>
  </si>
  <si>
    <t>Khu nhà ở sinh viên làng đại học I, tỉnh Bắc Ninh</t>
  </si>
  <si>
    <t>Văn bản số 1112/UBND-XDCB ngày 25/9/2006 của Chủ tịch UBND tỉnh Bắc Ninh v/v khảo sát địa điểm lập dự án đầu tư xây dựng nhà văn hoá, khu vui chơi TDTT thôn Trần, phường Hạp Lĩnh</t>
  </si>
  <si>
    <t>12.4</t>
  </si>
  <si>
    <t>Đất cơ sở giáo dục đào tạo</t>
  </si>
  <si>
    <t>12.5</t>
  </si>
  <si>
    <t>UBND xã Nam Sơn</t>
  </si>
  <si>
    <t>Quyết định số 2016/QĐ-UBND ngày 27/12/2012 của UBND tỉnh Bắc Ninh v/v phê duyệt điều chỉnh quy hoạch chung xây dựng nông thôn mới xã Nam Sơn</t>
  </si>
  <si>
    <t>Trường THCS Nam Sơn Vị trí 2 tại xứ Đồng Mạ thôn Sơn Nam, Môn Tự xã Nam Sơn</t>
  </si>
  <si>
    <t>Mở rộng trường THCS phường Phong Khê</t>
  </si>
  <si>
    <t>Xây dựng trường Cao đẳng Y dược Bắc Ninh</t>
  </si>
  <si>
    <t>Sở Y tế</t>
  </si>
  <si>
    <t>Văn bản số 2817/UBND-XDCB ngày 20/12/2011 của Chủ tịch UBND tỉnh Bắc Ninh v/v khảo sát địa điểm lập dự án đầu tư xây dựng trường Cao đẳng Y dược Bắc Ninh</t>
  </si>
  <si>
    <t>12.6</t>
  </si>
  <si>
    <t>Xây dựng nhà văn hóa, sân thể thao khu Sơn, phường Hạp Lĩnh</t>
  </si>
  <si>
    <t>Văn bản số 1565/UBND-XDCB ngày 22/10/2008 của Chủ tịch UBND tỉnh Bắc Ninh v/v khảo sát địa điểm lập dự án đầu tư xây dựng nhà văn hóa, sân thể thao thôn Sơn</t>
  </si>
  <si>
    <t>12.7</t>
  </si>
  <si>
    <t>Đất truyền dẫn năng lượng</t>
  </si>
  <si>
    <t>Cải tạo lộ đường dây 10kV 971-E74 lên vận hành ở cấp điện áp 22kV để CQT cho dây dẫn đường trục lộ 971-E74</t>
  </si>
  <si>
    <t xml:space="preserve"> Văn bản số 1640/UBND-XDCB ngày 13/8/2012 của Chủ tịch UBND tỉnh v/v khảo sát địa điểm lập dự án đầu tư xây dựng đường Nguyễn Đăng Đạo kéo dài, TP Bắc Ninh; Văn bản số 979/UBND-XDCB ngày 14/5/2014 của Chủ tịch UBND tỉnh  v/v bổ sung đoạn cuối tuyến Nguyễn Đăng Đạo thành phố Bắc Ninh</t>
  </si>
  <si>
    <t>Ban QL khu vực phát triển đô thị</t>
  </si>
  <si>
    <t>Văn bản số 582/UBND-XDCB ngày 22/3/2016 của UB tỉnh v/v khảo sát địa điểm lập dự án ĐTXD mở rộng đoạn đường giao thông và công viên cây xanh</t>
  </si>
  <si>
    <t>Nút giao thông giữa Ql38 với QL1</t>
  </si>
  <si>
    <t>Ban QLDA XDGT</t>
  </si>
  <si>
    <t>XD cải tạo, nâng cấp TL278(đoạn QL18-QL38) thành phố Bắc Ninh</t>
  </si>
  <si>
    <t>XD bãi đỗ xe tĩnh và khu vệ sinh công cộng thôn Viêm Xá, xã Hòa Long</t>
  </si>
  <si>
    <t>Văn bản số 1618/UBND-XDCB ngày 23/6/2016 của UB tỉnh v/v khảo sát địa điểm lập dự án đầu tư xây dựng bãi đỗ xe tĩnh và khu vệ sinh công cộng thôn Viêm Xá, xã Hòa Long</t>
  </si>
  <si>
    <t>XD nhà hát quan họ tỉnh Bắc Ninh</t>
  </si>
  <si>
    <t>XD trung tâm dịch vụ văn hóa thể thao</t>
  </si>
  <si>
    <t>Cty CP TMDV Tân Hoàng Phát</t>
  </si>
  <si>
    <t>Văn bản số 2707/UBND-TNMT ngày 28/9/2016 của UB tỉnh v/v gia hạn thời gian lập hồ sơ đất đai xây dựng Trung tâm dịch vụ văn hóa thể thao phường Vân Dương</t>
  </si>
  <si>
    <t>BQL Sở Y tế</t>
  </si>
  <si>
    <t>UBND phường Vệ An</t>
  </si>
  <si>
    <t>Trạm Y tế phường Vũ Ninh</t>
  </si>
  <si>
    <t>Xây dựng mở rộng bệnh viện Sản nhi Bắc Ninh</t>
  </si>
  <si>
    <t>Xây dựng Bệnh viện Y học cổ truyền</t>
  </si>
  <si>
    <t>Trung tâm đào tạo và phát triển kỹ năng học sinh sinh viên</t>
  </si>
  <si>
    <t>Cty TNHH phát triển GD và ĐT HVS</t>
  </si>
  <si>
    <t>Văn bản số 04/UBND-TNMT ngày 05/1/2016 của UB tỉnh v/v cho phép khảo sát địa điểm lập DA ĐTXD trung tâm đào tạo và PT kỹ năng học sinh, sinh viên</t>
  </si>
  <si>
    <t>XD nâng cấp trường Trung cấp Y tế Bắc Ninh thành truường Cao đẳng y tế Bắc Ninh (giai đoạn 1)</t>
  </si>
  <si>
    <t>Văn bản số 1477/UBND-TNMT ngày 13/6/2016 của UB tỉnh v/v thực hiện công tác GPMB; Văn bản số 3551/UBND-XDCB ngày 18/12/2015 v/v khảo sát địa điểm</t>
  </si>
  <si>
    <t>Mở rộng trường tiểu học Thị Cầu, thành phố Bắc Ninh</t>
  </si>
  <si>
    <t>Văn bản số 721/UBND-XDCB ngày 01/4/2016 của UBND tỉnh v/v khảo sát địa điểm lập dự án ĐTXD mở rộng trường tiểu học Thị Cầu, thành phố Bắc Ninh; Thông tin quy hoạch 135/TTQH ngày 17/8/2016</t>
  </si>
  <si>
    <t>Mở rộng trường mầm non Hoa Sen, phường Thị Cầu</t>
  </si>
  <si>
    <t>Văn bản số 978/UBND-XDCB ngày 27/4/2016 của UBND tỉnh v/v khảo sát địa điểm lập quy hoạch dự án đầu tư xây dựng các công trình: trường học, trung tâm văn hóa, thể thao cấp phường, chợ và công trình công cộng trên địa bàn TP BN;  TTQH  số 189/TTQH ngày 09/12/2015</t>
  </si>
  <si>
    <t>Cải tạo ĐZ 110KV176 Đông Anh- Võ Cường-Yên Phong</t>
  </si>
  <si>
    <t>Cty lưới điện cao thế miền Bắc</t>
  </si>
  <si>
    <t>Nâng cấp khả năng truyền tải ĐZ 110KV Bắc Ninh- Đông Anh và nhánh rẽ Tiên Sơn</t>
  </si>
  <si>
    <t>Võ Cường, Phong Khê</t>
  </si>
  <si>
    <t>Đất khu vui chơi giải trí</t>
  </si>
  <si>
    <t>Đất công trình công cộng khác</t>
  </si>
  <si>
    <t>DCDV  Nam Sơn - Hạp Lĩnh (Khu số 1, 2, 5 phường Hạp Lĩnh; thôn Đa Cấu, Sơn Trung, Tự Thôn, Sơn Nam, Môn Tự xã Nam Sơn)</t>
  </si>
  <si>
    <t>UBND phường Nam Sơn - Hạp Lĩnh</t>
  </si>
  <si>
    <t>Nam Sơn, Hạp Lĩnh</t>
  </si>
  <si>
    <t>QĐ 559</t>
  </si>
  <si>
    <t>XD khu nhà ở xã hội - cty Anh Phú</t>
  </si>
  <si>
    <t>Cty TNHH thương mại và dịch vụ Anh Phú</t>
  </si>
  <si>
    <t>XD tổ hợp trung tâm thương mại, dịch vụ và căn hộ chung cư</t>
  </si>
  <si>
    <t>Cty CP tập đoàn DABACO</t>
  </si>
  <si>
    <t>QĐ 566</t>
  </si>
  <si>
    <t>Trung tâm dịch vụ thương mại kết hợp nhà ở cho người thu nhập thấp</t>
  </si>
  <si>
    <t>Liên danh cty TNHH Tiến Anh và Cty TNHH dịch vụ tổng hợp Kinh Bắc</t>
  </si>
  <si>
    <t>Khu phức hợp thương mại, khách sạn, dịch vụ thể thao, văn phòng và căn hộ cho thuê tại phường Đại Phúc</t>
  </si>
  <si>
    <t>Cty TNHH phát triển du lịch quốc tế Phượng Hoàng</t>
  </si>
  <si>
    <t>Văn bản số 1744/UBND-XDCB ngày 6/7/2016 của UB tỉnh v/v khảo sát địa điểm lập dự án khu phức hợp thương mại, khách sạn, dịch vụ thể thao</t>
  </si>
  <si>
    <t>XD điểm dân cư xen kẹp phường Hạp Lĩnh, thành phố Bắc Ninh</t>
  </si>
  <si>
    <t>Văn bản 2671/UBND-XDCB ngày 26/9/2016 của UB tỉnh v/v khảo sát địa điểm lập dự án đầu tư</t>
  </si>
  <si>
    <t>XV</t>
  </si>
  <si>
    <t>Ghi chú (đã nằm trong NQ nào của HĐND hoặc đăng ký mới)</t>
  </si>
  <si>
    <t xml:space="preserve">Khu nhà ở DCDV khu Hai Vân </t>
  </si>
  <si>
    <t>Dự án xây dựng tuyến đường H</t>
  </si>
  <si>
    <t>Đường Hoàng Hoa Thám kéo dài (Đoạn từ đường 295B sang phía tây thành phố đến tuyến đường H)</t>
  </si>
  <si>
    <t>Tuyến T7 (đoạn từ đường Nguyễn Đăng Đạo đến đường Kinh Dương Vương)</t>
  </si>
  <si>
    <t>BQL khu vực phát triển đô thị Bắc Ninh</t>
  </si>
  <si>
    <t>Xây dựng cải tạo, nâng cấp QL38 đoạn nối QL1 với QL5</t>
  </si>
  <si>
    <t>Đã được giao đất</t>
  </si>
  <si>
    <t>QĐ</t>
  </si>
  <si>
    <t>DTích</t>
  </si>
  <si>
    <t>NQ33</t>
  </si>
  <si>
    <t>37 ngày 25/1/2017</t>
  </si>
  <si>
    <t>Đ1</t>
  </si>
  <si>
    <t xml:space="preserve">Trụ sở làm việc và dịch vụ </t>
  </si>
  <si>
    <t>NQ61</t>
  </si>
  <si>
    <t>181 ngày 27/4/2017</t>
  </si>
  <si>
    <t>Đã BT, HT xong, chưa giao đất do phải xin ý kiến QH của Bộ QP</t>
  </si>
  <si>
    <t>Xây dựng trụ sở Công an kết hợp Ban chỉ huy quân sự xã Hòa Long</t>
  </si>
  <si>
    <t>Văn bản số 960/UBND-XDCB ngày 26/4/2016 của UB tỉnh v/v khảo sát địa điểm lập dự án khu thương mại, trưng bày giới thiệu các sản phẩm về gỗ và gia công palet gỗ; văn bản số 1604/UBND-XDCB ngày 25/5/2017 của Chủ tịch UBND tỉnh v/v gia hạn văn bản số 960/UBND-XDCB ngày 26/4/2016 của Chủ tịch UBND tỉnh</t>
  </si>
  <si>
    <t>Dự án đầu tư bảo tồn, tôn tạo di tích đền Cổ Mễ (đền Bà Chúa kho)</t>
  </si>
  <si>
    <t>Đã BT xong, đang trình hồ sơ giao đất tại STN</t>
  </si>
  <si>
    <t>XD mở rộng, nối thông một số vị trí đường ngõ phố thuộc phường Tiền An</t>
  </si>
  <si>
    <t>Tiền An</t>
  </si>
  <si>
    <t>Xây dựng mở rộng đường giao thông khu Bồ Sơn, phường Võ Cường, thành phố Bắc Ninh</t>
  </si>
  <si>
    <t>VB số 3123/UBND-XDCB ngày 11/11/2015 của UBND tỉnh v/v cho phép khảo sát địa điểm thực hiện dự án đầu tư xây dựng đường giao thông khu Bồ Sơn, phường Võ Cường, TP Bắc Ninh</t>
  </si>
  <si>
    <t>Đầu tư xây dựng mở rộng đường giao thông khu Xuân Ổ B phường Võ Cường, thành phố Bắc Ninh</t>
  </si>
  <si>
    <t>VB số 662/UBND-XDCB ngày 14/3/2017 của UBND tỉnh v/v khảo sát địa điểm lập dự án ĐTXD mở rộng đường giao thông khu Xuân Ổ B, phường Võ Cường, TPBN</t>
  </si>
  <si>
    <t>Đường gom QL18, giai đoạn 3 (bên trái tuyến) huyện Quế Võ, tỉnh Bắc Ninh</t>
  </si>
  <si>
    <t>TL286 cải tuyến mới từ phường Vạn An đến phường Phong Khê TP Bắc Ninh theo hình thức hợp đồng chuyển giao BT</t>
  </si>
  <si>
    <t>SởGTVT</t>
  </si>
  <si>
    <t>XD tuyến đường từ QL18 đến trung tâm hành chính mới phường Vân Dương giai đoạn 2 theo hình thức BT</t>
  </si>
  <si>
    <t>XD tuyến đường trục từ Cụm công nghiệp Bắc Ninh đến trung tâm hành chính mới phường Phong Khê theo hình thức BT</t>
  </si>
  <si>
    <t>Bổ sung đường giao thông vào dự án đầu tư xây dựng hạ tầng khu nhà ở để đấu giá quyền sử dụng đất</t>
  </si>
  <si>
    <t>Xây dựng đường lên khu di tích Văn Miếu (bổ sung đợt 2)</t>
  </si>
  <si>
    <t>Đầu tư xây dựng tuyến ống truyền tải dọc QL18 và trạm bơm tăng áp cấp nước cho thành phố Bắc Ninh</t>
  </si>
  <si>
    <t>Đầu tư xây dựng cải tạo, nâng cấp trạm bơm Hữu Chấp, TP Bắc Ninh</t>
  </si>
  <si>
    <t>Công ty TNHH một thành viên KTCTTL Bắc Đuống</t>
  </si>
  <si>
    <t>Công trình cải tạo, nạo vét kênh và các công trình trên kênh tiêu T2 Phong Khê, TP Bắc Ninh</t>
  </si>
  <si>
    <t>Đầu tư xây dựng cải tạo, nâng cấp trạm bơm Xuân Viên, TP Bắc Ninh</t>
  </si>
  <si>
    <t>Dự án xử lý sự cố sat lở mái kè đoạn K0+800-K2+300 đê bối Đẩu Hàn, TP Bắc Ninh</t>
  </si>
  <si>
    <t>Chi cục thủy lợi</t>
  </si>
  <si>
    <t>XD nhà văn hóa thiếu nhi thành phố Bắc Ninh</t>
  </si>
  <si>
    <t>445 ngày  30/8/2017 (đợt 1)</t>
  </si>
  <si>
    <t>Nâng cấp trường Trung cấp y tế thành trường cao đẳng Y tế Bắc Ninh</t>
  </si>
  <si>
    <t>Ban QLDA đầu tư xây dựng công trình dân dụng và công nghiệp Bắc Ninh</t>
  </si>
  <si>
    <t>Đầu tư xây dựng mở rộng trường tiểu học, đường giao thông, vườn hoa, khuôn viên khu văn hóa tại các khu dân cư phường Võ Cương</t>
  </si>
  <si>
    <t>VB số 3883/UBND-XDCB ngày 23/12/2016 của UBND tỉnh v/v khảo sát địa điểm lập dự án ĐTXD  trường tiểu học, đường giao thông, vườn hoa, khuôn viên khu văn hóa tại các khu dân cư phường Võ Cường</t>
  </si>
  <si>
    <t>XD trường mầm non phường Phong Khê</t>
  </si>
  <si>
    <t>Đầu tư xây dựng trung tâm VHTT và đường giao thông phường Võ Cường, thành phố Bắc Ninh</t>
  </si>
  <si>
    <t>VB số 722/UBND-XDCB ngày 20/3/2017 của UBND tỉnh v/v khảo sát địa điểm lập dự án ĐTXD trung tâm VHTT và đường giao thông phường Võ Cường, TP BN</t>
  </si>
  <si>
    <t>Cải tạo chống quá tải lưới điện trung, hạ áp huyện Quế Võ</t>
  </si>
  <si>
    <t>Xây dựng chợ, bãi đỗ xe trung chuyển hàng hóa nông sản tại khu đất khu Khả Lễ phường Võ Cường</t>
  </si>
  <si>
    <t>112 ngày 20/3/2017 (K Xuyên, DT 334,8)
293 ngày 16/6/2017 (Vninh, DT 2975,7)</t>
  </si>
  <si>
    <t>467 ngày 8/9/2017</t>
  </si>
  <si>
    <t>XD khu dân cư xen kẹp để đấu giá QSD Đ phường Khúc Xuyên, TP Bắc Ninh</t>
  </si>
  <si>
    <t>XD khu nhà ở đấu giá QSD Đ tạo xốn xây dựng cơ sở hạ tầng phường Vạn An và phường Khúc Xuyên</t>
  </si>
  <si>
    <t>Trung tâm PTQĐ tỉnh</t>
  </si>
  <si>
    <t>Vạn An, Khúc Xuyên</t>
  </si>
  <si>
    <t>Khu nhà ở xã hội Đông Dương (trước là dự án Trung tâm dạy nghề Đại Nam)</t>
  </si>
  <si>
    <t>Công ty CP đầu tư và giáo dục Đông Dương</t>
  </si>
  <si>
    <t>VB số 297/UBND-TNMT ngày 9/2/2015 của UBND tỉnh v/v chuyển mục đích sử dụng đất sang xây dựng khu nhà ở xã hội tại thành phố Bắc Ninh; VB số 2926/UBND-XDXB ngày 14/10/2016 của UBND tỉnh v/v chấp thuận đầu tư dự án khu nhà ở xã hội tại đường Lạc Long Quân, TP Bắc Ninh</t>
  </si>
  <si>
    <t>Kinh Bắc, Vũ Ninh</t>
  </si>
  <si>
    <t>Chuyển MĐ</t>
  </si>
  <si>
    <t>Vạn An, Kinh Bắc</t>
  </si>
  <si>
    <t>XD hạ tầng khu nhà ở đấu giá quyền sử đụng dất</t>
  </si>
  <si>
    <t>XD khu nhà ở Phúc Sơn để hoàn trả đầu tư xây dựng tuyến ĐT 286 đoạn cải tuyến mới từ phường Vạn An đến phường Phong Khê theo hình thức BT</t>
  </si>
  <si>
    <t>Tổng 208dự án</t>
  </si>
  <si>
    <t>761 ngày 28/12/2016</t>
  </si>
  <si>
    <t>Xong</t>
  </si>
  <si>
    <t>760 ngày 28/12/2016</t>
  </si>
  <si>
    <t>46 ngày 6/2/2017</t>
  </si>
  <si>
    <t>Đã thực hiện trường THCS Nam Sơn</t>
  </si>
  <si>
    <t>660 ngày 18/11/2016</t>
  </si>
  <si>
    <t>537 ngày 9/10/2017</t>
  </si>
  <si>
    <t>QĐ 539 ngày 11/10/2017</t>
  </si>
  <si>
    <t>XD trung tâm giới thiệu sản phẩm, bảo dưỡng, sửa chữa ô tô, rửa xe</t>
  </si>
  <si>
    <t>Công ty cổ phần đầu tư và phát triển thương mại Phúc Thịnh</t>
  </si>
  <si>
    <t>UBND thành phố Băc Ninh</t>
  </si>
  <si>
    <t>507 ngày 25/9/2017 (đợt 1)</t>
  </si>
  <si>
    <t>475 ngày 24/11/2015</t>
  </si>
  <si>
    <t>Đã BT xong, làm thủ tục giao đất đ 2 năm 2017</t>
  </si>
  <si>
    <t>Công ty TNHH Long Phương</t>
  </si>
  <si>
    <t>406 ngày 11/8/2017 (đợt 1)</t>
  </si>
  <si>
    <t>Đã xong</t>
  </si>
  <si>
    <t>659 ngày 18/11/2016</t>
  </si>
  <si>
    <t>349 ngày 20/7/2017</t>
  </si>
  <si>
    <t>662 ngày 18/11/2016</t>
  </si>
  <si>
    <t>QH đã bỏ</t>
  </si>
  <si>
    <t>Đã BT, HT xong chưa làm thủ tục giao dất</t>
  </si>
  <si>
    <t>569 ngày  24/10/2017; 237 ngày 23/5/2017</t>
  </si>
  <si>
    <t>Bỏ trùng với dự án Nâng cấp trường Trung cấp y tế thành trường cao đẳng Y tế Bắc Ninh</t>
  </si>
  <si>
    <t>Đã chi trả xong tiền, làm thủ tục giao đất trong năm 2017</t>
  </si>
  <si>
    <t>Xây dựng đường dây và trạm biến áp 110KV thành phố Bắc Ninh</t>
  </si>
  <si>
    <t>Ban QLDA lưới điện</t>
  </si>
  <si>
    <t>QĐ517 ngày 27/9/2017</t>
  </si>
  <si>
    <t>Đ 2 còn 43m2</t>
  </si>
  <si>
    <t>175 ngày 21/4/2017</t>
  </si>
  <si>
    <t>212 ngày 12/5/2017</t>
  </si>
  <si>
    <t>giao đất để ĐG chưa giao DCDV</t>
  </si>
  <si>
    <t>Văn bản số 2615/UBND-XDCB ngày 30/10/2014 của Chủ tịch UBND tỉnh V/v khảo sát các khu đất xen kẹp trên địa bàn thành phố Bắc Ninh, lập dự án đầu tư xây dựng hạ tầng các điểm dân cư, để đấu giá QSDĐ; QĐ  số 1794/QĐ-UBND ngày 17/7/2015 của UBND TP Bắc Ninh v/v phê duyệt quy hoạch chi tiết các điểm dân cư xen kẹp</t>
  </si>
  <si>
    <t>Vũ Ninh, Thị Cầu, Ninh Xá, Võ Cường, Vạn An, Khúc Xuyên, Vân Dương, Nam Sơn</t>
  </si>
  <si>
    <t>328 ngày 4/7/2017</t>
  </si>
  <si>
    <t>XD hạ tầng khu nàh ở đấu giá QSD Đ tạo vốn xây dựng cơ sở hạ tầng và khu trụ sở một số cơ quan đơn vị thuộc UBND TP Bắc Ninh</t>
  </si>
  <si>
    <t>Tổng 208 dự án</t>
  </si>
  <si>
    <t>12.11</t>
  </si>
  <si>
    <t>DANH MỤC CÁC DỰ ÁN BỔ SUNG KẾ HOẠCH SỬ DỤNG ĐẤT NĂM 2018 HUYỆN, THỊ XÃ, THÀNH PHỐ…</t>
  </si>
  <si>
    <t>(Kèm theo văn bản số           /STNMT-CCQLĐĐ ngày       /6/2018 của Sở Tài nguyên và Môi trường)</t>
  </si>
  <si>
    <t>Xã, phường, thị trấn</t>
  </si>
  <si>
    <t>Huyện, thị xã, thành phố</t>
  </si>
  <si>
    <t>Vũ Ninh, Đại Phúc, Khắc Niệm, Võ Cường, Kim Chân, Thị Cầu, Đáp Cầu</t>
  </si>
  <si>
    <t>Công ty cổ phần đầu tư BOT Hà Nội - Bắc Giang</t>
  </si>
  <si>
    <t>Hạng mục đường gom đoạn qua địa phận tỉnh Bắc Ninh thuộc dự án ĐTXD công trình cải tạo, nâng cấp QL1 đoạn qua Hà Nội - Bắc Giang theo hình thức hợp đồng BOT</t>
  </si>
  <si>
    <t>Ban QLDA xây dựng thành phố Bắc Ninh</t>
  </si>
  <si>
    <t>Công viên Hữu Nghị quốc tế tỉnh Bắc Ninh</t>
  </si>
  <si>
    <t>Khu dân cư xen kẹp để đấu giá quyền sử dụng đất tạo vốn phường Khắc Niệm</t>
  </si>
  <si>
    <t>Dự án hạ tầng kỹ thuật khu dân cư xen kẹp khu chợ Cầu Kim (vị trí 2), phường Thị Cầu, thành phố Bắc Ninh</t>
  </si>
  <si>
    <t>Dự án ĐTXD hạ tầng kỹ thuật khu đất xen kẹt để đấu giá QSDĐ tại khu Niềm Xá, phường Kinh Bắc</t>
  </si>
  <si>
    <t>Khu dân cư xen kẹp để đấu giá quyền sử dụng đất xây dựng cơ sở hạ tầng phường Khúc Xuyên</t>
  </si>
  <si>
    <t>Dự án ĐTXD điểm dân cư xen kẹp để đấu giá QSDĐ tạo vốn xây dựng cơ sở hạ tầng phường Võ Cường, thành phố Bắc Ninh</t>
  </si>
  <si>
    <t>Cụm trường mầm non, Tiểu học và Trung học cơ sở phường Khắc Niệm và bể bơi (cơ sở 2)</t>
  </si>
  <si>
    <t>Dự án ĐTXD HTKT khu nhà ở để đấu giá quyền sử dụng đất tạo vốn tại xã Kim Chân, thành phố Bắc Ninh</t>
  </si>
  <si>
    <t>Liên danh Công ty cổ phần tập đoàn Cao Đài Việt Nam và Công ty Cao Nguyên (TNHH)</t>
  </si>
  <si>
    <t>Dự án đầu tư xây dựng Trung tâm thương mại, văn hóa thể thao, kè hồ và hạ tầng kỹ thuật khu nhà ở phường Thị Cầu, thành phố Bắc Ninh</t>
  </si>
  <si>
    <t>Công ty cổ phần thương mại và đào tạo nhân lực Đức Trí</t>
  </si>
  <si>
    <t>Dự án đầu tư xây dựng Trường liên cấp quốc tế Bắc Ninh</t>
  </si>
  <si>
    <t>Trụ sở Đảng Ủy, HĐND, UBND xã</t>
  </si>
  <si>
    <t>Công ty Cao Nguyên</t>
  </si>
  <si>
    <t xml:space="preserve"> Hương Mạc</t>
  </si>
  <si>
    <t>Trụ sở Quân sự xã</t>
  </si>
  <si>
    <t>Trụ sở Công an xã</t>
  </si>
  <si>
    <t>Phù Khê</t>
  </si>
  <si>
    <t>Công ty Anh Cúc</t>
  </si>
  <si>
    <t>Điều chỉnh mở rộng khu thương mại dịch vụ làng nghề
 xã Hương Mạc</t>
  </si>
  <si>
    <t>Công ty Môi Trường HM</t>
  </si>
  <si>
    <t>Lò đốt rác (bãi trung chuyển rác thải)</t>
  </si>
  <si>
    <t>Châu Khê</t>
  </si>
  <si>
    <t>UBND phường Châu Khê</t>
  </si>
  <si>
    <t>Mở rộng chùa Vạn Ninh (bổ sung)</t>
  </si>
  <si>
    <t xml:space="preserve"> Tân Hồng</t>
  </si>
  <si>
    <t>UBND phường Tân Hồng</t>
  </si>
  <si>
    <t>Phục hồi Chùa Càn Nguyên</t>
  </si>
  <si>
    <t>Tam Sơn</t>
  </si>
  <si>
    <t>UBND xã Tam Sơn</t>
  </si>
  <si>
    <t>Mở rộng, nâng cấp đường vành đai thôn</t>
  </si>
  <si>
    <t>Đường giao thông nông thôn xã Tam Sơn (xóm Chúc)</t>
  </si>
  <si>
    <t>Trục đường giao thông Ao Chạ</t>
  </si>
  <si>
    <t>Phù Chẩn</t>
  </si>
  <si>
    <t>UBND xã Phù Chẩn</t>
  </si>
  <si>
    <t>Đường giao thông liên thôn</t>
  </si>
  <si>
    <t>Đồng Nguyên</t>
  </si>
  <si>
    <t>UBND phường Đồng Nguyên</t>
  </si>
  <si>
    <t>Mở rộng trường mầm non Đồng Nguyên 2</t>
  </si>
  <si>
    <t>CTCPXDTM Cao Đức</t>
  </si>
  <si>
    <t>Trường mầm non Tam Sơn 1, cơ sở 1</t>
  </si>
  <si>
    <t>Trường Trung Học cở sở Hương Mạc 1</t>
  </si>
  <si>
    <t>Trường Trung Học</t>
  </si>
  <si>
    <t>Điểm trường mầm non Rích Gạo</t>
  </si>
  <si>
    <t>Mở rộng trường mầm non Tân Hồng 1, điểm trường khu phố Nội Trì</t>
  </si>
  <si>
    <t>Trung tâm Văn hóa khu phố Vĩnh Kiều</t>
  </si>
  <si>
    <t>Trung Tâm văn hóa thể thao xã tam Sơn</t>
  </si>
  <si>
    <t>Nhà Văn Hóa thôn Dương Sơn</t>
  </si>
  <si>
    <t>Nhà Văn hóa thôn Phúc Tinh</t>
  </si>
  <si>
    <t>Nhà Văn hóa thôn Tam Sơn</t>
  </si>
  <si>
    <t>Trung tâm văn hóa Rích Gạo</t>
  </si>
  <si>
    <t>Nhà Văn hóa khu phố Nội Trì</t>
  </si>
  <si>
    <t>Chợ thôn Phù Lộc</t>
  </si>
  <si>
    <t>Khu dân cư đấu giá ( Dọc Chúc)</t>
  </si>
  <si>
    <t>Chuyển mục đích vườn, ao liền kề trong khu dân cư sang đất ở</t>
  </si>
  <si>
    <t>Khu nhà ở đấu giá QSD đất tạo vốn xây dựng nông thôn mới xã Tam Sơn (xóm Tây)</t>
  </si>
  <si>
    <t>Khu nhà ở đấu giá tạo vốn xây dựng cơ sở hạ tầng nông thôn mới xã Tam Sơn ( Dọc ải Phúc Tinh)</t>
  </si>
  <si>
    <t>Khu nhà ở đấu giá QSD đất tạo vốn xây dựng nông thôn mới xã Hương Mạc</t>
  </si>
  <si>
    <t>Đất đấu giá</t>
  </si>
  <si>
    <t>Bãi vật liệu xây dựng thôn Tam Sơn (xóm Núi)</t>
  </si>
  <si>
    <t>Điện Lực Bắc Ninh</t>
  </si>
  <si>
    <t>Dự án đầu tư xây dựng công trình nhà điều hành sản xuất điện lực Tiên Du</t>
  </si>
  <si>
    <t>Công ty TNHH VSIP Bắc Ninh</t>
  </si>
  <si>
    <t>Khu công nghiệp VSIP giai đoạn IV</t>
  </si>
  <si>
    <t>856/TTg-CN ngày 28/6/2007</t>
  </si>
  <si>
    <t>Tổng Cty Phát triển đô thị Kinh Bắc</t>
  </si>
  <si>
    <t>Dự án KCN Nam Sơn-Hạp Lĩnh</t>
  </si>
  <si>
    <t>UBND huyện Tiên Du</t>
  </si>
  <si>
    <t>Dự án Đài tưởng niệm các Anh Hùng liệt sỹ và Đền thờ Bác Hồ</t>
  </si>
  <si>
    <t>Dự án ĐTXD công trình cải tạo, nâng cấp QL1A đoàn Hà Nội- Bắc Giang theo hình thức hợp đồng BOT (đường gom)</t>
  </si>
  <si>
    <t>Hồ Điều hòa Vân Tuong</t>
  </si>
  <si>
    <t>TT.Lim</t>
  </si>
  <si>
    <t>Công ty lưới điện cao thế miền Bắc</t>
  </si>
  <si>
    <t>Nâng cao năng lực truyền tải ĐZ 110 kV  nhánh rẽ Võ Cường</t>
  </si>
  <si>
    <t>Đất nông nghiệp khác</t>
  </si>
  <si>
    <t>Dự án mô hình kinh tế trang trại VAC khu đồng Bãi Ô tô thôn Nghĩa Chỉ, xã Minh Đạo</t>
  </si>
  <si>
    <t>Dự án mô hình kinh tế trang trại VAC khu đồng Cửa Chùa, Ngạt Kéo, thôn Nghĩa Chỉ, xã Minh Đạo</t>
  </si>
  <si>
    <t>Dự án mô hình kinh tế trang trại VAC khu đồng Nội Trùng Nam, thôn Nghĩa Chỉ, xã Minh Đạo</t>
  </si>
  <si>
    <t>Dự án mô hình kinh tế trang trại VAC khu đồngBãi Bồi Ngoài , thôn Nghĩa Chỉ, xã Minh Đạo</t>
  </si>
  <si>
    <t>Dự án mô hình kinh tế trang trại VAC khu đồng Các Chức, Thôn Rền, xã Cảnh Hưng</t>
  </si>
  <si>
    <t>Dự án mô hình kinh tế trang trại VAC khu đồng Bãi Thôn Rền, xã Cảnh Hưng</t>
  </si>
  <si>
    <t>Dự án mô hình kinh tế trang trại VAC khu đồng Bãi Thôn Trung, xã Cảnh Hưng</t>
  </si>
  <si>
    <t>Gia Bình</t>
  </si>
  <si>
    <t>UBND thị trấn Gia Bình</t>
  </si>
  <si>
    <t>Hạ tầng kỹ thuật khu nhà ở để đấu giá quyền sử dụng đất tại thôn Song Quỳnh, Hương Vinh, Đông Bình thị trấn Gia Bình, huyện Gia Bình</t>
  </si>
  <si>
    <t>Công ty DABACO</t>
  </si>
  <si>
    <t>Dự án xây dựng hạ tầng khu nhà ở và dịch vụ DABACO</t>
  </si>
  <si>
    <t>UBND huyện Gia Bình</t>
  </si>
  <si>
    <t>Trung tâm văn hóa, thể thao xã Nhân Thắng</t>
  </si>
  <si>
    <t>UBND xã Đại Bái</t>
  </si>
  <si>
    <t>Dự án mở rộng đình Văn Lãng, thôn Đại Bái, xã Đại Bái</t>
  </si>
  <si>
    <t>UBND xã Bình Dương</t>
  </si>
  <si>
    <t>Đầu tư xây dựng cải tạo, mở rộng nghĩa trang liệt sỹ xã Bình Dương</t>
  </si>
  <si>
    <t>Mở rộng nghĩa trang, nghĩa địa thôn Phú Ninh, thị trấn Gia Bình</t>
  </si>
  <si>
    <t>Công ty TNHH Cảng và tuyển than An Phú</t>
  </si>
  <si>
    <t>Xây dựng cảng và nhà máy tuyển than An Phú</t>
  </si>
  <si>
    <t>Thuận Thành</t>
  </si>
  <si>
    <t>Thị trấn Hồ</t>
  </si>
  <si>
    <t>BQL các dự án xây dựng huyện</t>
  </si>
  <si>
    <t>Cải tạo, nâng cấp đường Nguyễn Quang Bật, thị trấn Hồ</t>
  </si>
  <si>
    <t>Xuân Lâm</t>
  </si>
  <si>
    <t>UBND xã Xuân Lâm</t>
  </si>
  <si>
    <t>Xây dựng Hồ điều hòa trung tâm xã Xuân Lâm</t>
  </si>
  <si>
    <t>An Bình</t>
  </si>
  <si>
    <t>Công ty TNHH 19-8</t>
  </si>
  <si>
    <t>Khu nhà ở xã An Bình (19-8)</t>
  </si>
  <si>
    <t>Hà Mãn</t>
  </si>
  <si>
    <t>ubnd xã hà mãn</t>
  </si>
  <si>
    <t>Xây dựng nhà văn hóa thôn Đông Cốc</t>
  </si>
  <si>
    <t>Nghĩa Đạo</t>
  </si>
  <si>
    <t>Công ty TNHH Thương mại và Dịch vụ Trần Vượng</t>
  </si>
  <si>
    <t>Bãi đỗ xe xã Nghĩa Đạo</t>
  </si>
  <si>
    <t>Công ty CPĐT xây dựng DMC Thuận Thành</t>
  </si>
  <si>
    <t>Mở rộng Trung tâm Văn hóa Luy Lâu</t>
  </si>
  <si>
    <t>Công ty chế biến nông sản Bình Minh</t>
  </si>
  <si>
    <t>Trung tâm dịch vụ thương mại nông sản tại xã An Bình</t>
  </si>
  <si>
    <t>Viễn thông huyện Thuận Thành</t>
  </si>
  <si>
    <t>Xây dựng trụ sở viễn thông (VNPT)</t>
  </si>
  <si>
    <t>Bưu điện huyện Thuận Thành</t>
  </si>
  <si>
    <t>Xây dựng mở rộng Bưu điện huyện Thuận Thành</t>
  </si>
  <si>
    <t>Trạm Lộ</t>
  </si>
  <si>
    <t>Trung tâm tư vấn và hỗ trợ phát triển cộng đồng</t>
  </si>
  <si>
    <t>Chuyển mục đích sử dụng đất Trung tâm trồng nấm sang đất ở</t>
  </si>
  <si>
    <t>Đường bờ Bắc Kênh Bắc đoạn từ Thị trấn Hồ đi xã Song Hồ</t>
  </si>
  <si>
    <t>Hoài Thượng</t>
  </si>
  <si>
    <t>Đường giao thông thôn Đông Miếu, xã Hoài Thượng</t>
  </si>
  <si>
    <t>Đường Siêu Loại kéo dài đi trường Vũ Kiệt</t>
  </si>
  <si>
    <t>Đường Siêu Loại kéo dài (giai đoạn 2)</t>
  </si>
  <si>
    <t>Đại Đồng Thành, Thanh khương</t>
  </si>
  <si>
    <t>Cải tạo, nâng cấp tuyến đường Đại Đồng Thành - Thanh Khương, huyện Thuận Thành</t>
  </si>
  <si>
    <t>Ninh Xá, Gia đông</t>
  </si>
  <si>
    <t>Đường giao thông từ QL38 qua Trung tâm điều dưỡng Thương binh Thuận Thành đi QL17, huyện Thuận Thành</t>
  </si>
  <si>
    <t>BQL dự án điện Miền Bắc</t>
  </si>
  <si>
    <t>Trạm biến áp 500KV phố nối và các đường dây đấu nối</t>
  </si>
  <si>
    <t>An Bình, Mão Điền, Trạm Lộ, Nghĩa Đạo</t>
  </si>
  <si>
    <t xml:space="preserve">Đường dây 500/220 KV Bắc Ninh 2 Phố Nối </t>
  </si>
  <si>
    <t>Trí Quả</t>
  </si>
  <si>
    <t>UBND xã Trí Quả</t>
  </si>
  <si>
    <t>Dự án đấu giá quyền sử dụng đất và Chợ xã Trí Quả</t>
  </si>
  <si>
    <t>Yên Phong</t>
  </si>
  <si>
    <t>Trụ sở Viện kiểm sát nhân dân</t>
  </si>
  <si>
    <t>Ban hành giáo thôn Đồng Nhân</t>
  </si>
  <si>
    <t>Mở rộng Nhà thờ Đồng Nhân</t>
  </si>
  <si>
    <t>Xây dựng và cải tạo lưới điện trung hạ áp tỉnh Bắc Ninh</t>
  </si>
  <si>
    <t>Điện lực Bắc Ninh</t>
  </si>
  <si>
    <t>UBND xã Yên Phụ</t>
  </si>
  <si>
    <t>Khu nhà ở đấu giá QSDĐ tạo vốn tại xã Yên Phụ</t>
  </si>
  <si>
    <t>Ban quản lý các dự án xây dựng huyện</t>
  </si>
  <si>
    <t>Khu nhà ở tái định cư xã Đông Thọ</t>
  </si>
  <si>
    <t>UBND xã Long Châu</t>
  </si>
  <si>
    <t>Khu nhà ở nông thôn thôn Đại Chu, xã Long Châu</t>
  </si>
  <si>
    <t>Từ Sơn</t>
  </si>
  <si>
    <t>Tiên Du</t>
  </si>
  <si>
    <t>Cảnh Hưng</t>
  </si>
  <si>
    <t>TT.Lim, Nội Duệ, Liên Bão</t>
  </si>
  <si>
    <t>Lạc Vệ</t>
  </si>
  <si>
    <t>Đại Đồng</t>
  </si>
  <si>
    <t>Liên Bão</t>
  </si>
  <si>
    <t>Quế Võ</t>
  </si>
  <si>
    <t>Chi Lăng</t>
  </si>
  <si>
    <t>QĐ số 3246/QĐ- UBND ngày 03/12/2014 của UBND huyện Quế Võ về thu hồi đất</t>
  </si>
  <si>
    <t>Tổng công ty truyền tải điện Quốc Gia</t>
  </si>
  <si>
    <t>Xây dựng đường dây 500/220KV Bắc Ninh 2- Phố Nối, tại xã Chi Lăng, huyện Quế Võ</t>
  </si>
  <si>
    <t>Quyết định số 2381/QĐ- EVNNPC ngày 29/7/2015 của Tổng công ty Điện lực miền Bắc</t>
  </si>
  <si>
    <t>Tổng công ty Điện Lực miền Bắc.</t>
  </si>
  <si>
    <t>Xây dựng công trình TBA110kV Quế võ 3 và nhánh rẽ trên địa bàn huyện Quế Võ</t>
  </si>
  <si>
    <t>QĐ số 3114/QĐ- EVNNPC ngày 24/9/2015 của Tổng giám Đốc công ty Điện lực miền Bắc.</t>
  </si>
  <si>
    <t>Công ty điện lực Bắc Ninh</t>
  </si>
  <si>
    <t>Xây dựng, cải tạo và nâng cấp lưới điện trung hạ áp tỉnh Bắc Ninh, thuộc dự án Giảm cường độ phát thải trong cung cấp năng lượng điện khu vực miền Bắc, Vay vốn ngân hàng tái thiết Đức (KFW)</t>
  </si>
  <si>
    <t>Phương Liễu</t>
  </si>
  <si>
    <t>QĐ số 290/QĐ- UBND ngày 07/6/2018 của UBND tỉnh Bắc Ninh</t>
  </si>
  <si>
    <t>Công ty Nam Dương 68</t>
  </si>
  <si>
    <t>Xây dựng chợ Phương Cầu</t>
  </si>
  <si>
    <t>TT.Chờ</t>
  </si>
  <si>
    <t>Cao Đức</t>
  </si>
  <si>
    <t>Đại Bái</t>
  </si>
  <si>
    <t>Hòa Tiến</t>
  </si>
  <si>
    <t>TT.Gia Bình</t>
  </si>
  <si>
    <t>TT.Hồ, Song Hồ</t>
  </si>
  <si>
    <t>TT.Hồ</t>
  </si>
  <si>
    <t>Nhân Thắng</t>
  </si>
  <si>
    <t>Tam Đa,  Đông Phong</t>
  </si>
  <si>
    <t>Cách Bi, Phù Lương, Bồng Lai, Mộ Đạo</t>
  </si>
  <si>
    <t>TT.Phố Mới, Việt Hùng, Bằng An, Nhân Hòa, Quế Tân, Phù Lương</t>
  </si>
  <si>
    <t>Long Châu</t>
  </si>
  <si>
    <t>Đông Thọ</t>
  </si>
  <si>
    <t>Yên Phụ</t>
  </si>
  <si>
    <t>Viện Kiểm sát nhân dân tỉnh Bắc Ninh</t>
  </si>
  <si>
    <t>NQ90 chỉ có 1,7 ha; bổ sung 1,3 ha</t>
  </si>
  <si>
    <t>NQ90 chỉ có 0,1 ha; bổ sung 0,04 ha</t>
  </si>
  <si>
    <t>Bình Dương</t>
  </si>
  <si>
    <t>Dự án đầu tư xây dựng trụ sở làm việc huyện ủy Lương Tài</t>
  </si>
  <si>
    <t>Huyện ủy Lương Tài</t>
  </si>
  <si>
    <t>TT.Thứa</t>
  </si>
  <si>
    <t>Lương Tài</t>
  </si>
  <si>
    <t>Xây dựng bãi tập kết vật liệu xây dựng và dịch vụ thương mại đường thủy, bộ</t>
  </si>
  <si>
    <t>Công ty TNHH Thái Bình Minh</t>
  </si>
  <si>
    <t>Ông Vũ Bá Việt</t>
  </si>
  <si>
    <t>Công ty TNHH APROVIET</t>
  </si>
  <si>
    <t>Công ty TNHH kỹ thương Đông Đô</t>
  </si>
  <si>
    <t>Ông Phùng Đức Dương</t>
  </si>
  <si>
    <t>Trung Kênh</t>
  </si>
  <si>
    <t>Phú Hoà</t>
  </si>
  <si>
    <t>An Thịnh</t>
  </si>
  <si>
    <t>Minh Tân</t>
  </si>
  <si>
    <t>Lâm Thao</t>
  </si>
  <si>
    <t>Xây dựng xưởng sơ chế nông sản</t>
  </si>
  <si>
    <t>Xây dựng Nhà máy chế biến nông sản sạch xuất khẩu</t>
  </si>
  <si>
    <t>Xây dựng khách sạn nghỉ dưỡng và phục vụ ăn uống</t>
  </si>
  <si>
    <t>Trang trại chăn nuôi lợn công nghệ khép kín</t>
  </si>
  <si>
    <t>Khu xử lý chất thải rắn tập trung và đường vào khu xử lý</t>
  </si>
  <si>
    <t>UBND huyện Lương Tài</t>
  </si>
  <si>
    <t>Công ty CP đầu tư BOT Hà Nội - Bắc Giang</t>
  </si>
  <si>
    <t>BQL các DAXD huyện Thuận Thành</t>
  </si>
  <si>
    <t>Cải tạo, nạo vét lòng kênh và cứng hoá bờ kênh tiêu T2 đoạn từ K1+800 đến K3+450, thành phố Bắc Ninh, huyện Tiên Du</t>
  </si>
  <si>
    <t>BQL dự án Sở NN&amp;PTNT Bắc Ninh</t>
  </si>
  <si>
    <t>Cải tạo, nạo vét kênh tiêu 2 cửa đoạn giáp ranh giữa phường Hạp Lĩnh và xã Lạc Vệ</t>
  </si>
  <si>
    <t>QĐ phê duyệt chủ trương đầu tư số 1178/QĐ-UBND ngày 30/8/2017 của UBND tỉnh</t>
  </si>
  <si>
    <t>QĐ phê duyệt chủ trương đầu tư số 1511/QĐ-UBND ngày 25/10/2017 của UBND tỉnh</t>
  </si>
  <si>
    <t>Cải tạo, nâng cấp kênh tiêu Ao Quan, kênh cống Đá, thị xã Từ Sơn</t>
  </si>
  <si>
    <t>QĐ phê duyệt chủ trương đầu tư số 1555/QĐ-UBND ngày 30/10/2017 của UBND tỉnh</t>
  </si>
  <si>
    <t>Minh Đạo</t>
  </si>
  <si>
    <t>NQ33 chỉ có 0,1 ha; bổ sung 0,6 ha</t>
  </si>
  <si>
    <t>NQ33 chỉ có 0,3 ha; bổ sung 0,1 ha</t>
  </si>
  <si>
    <t xml:space="preserve">DANH MỤC BỔ SUNG CÁC DỰ ÁN CHUYỂN MỤC ĐÍCH SỬ DỤNG ĐẤT TRỒNG LÚA DƯỚI 10 HA; DỰ ÁN THU HỒI ĐỂ PHÁT TRIỂN KINH TẾ XÃ HỘI VÌ LỢI ÍCH QUỐC GIA, CÔNG CỘNG NĂM 2018 </t>
  </si>
  <si>
    <t>Nguyễn Thị Hà</t>
  </si>
  <si>
    <t>Nguyễn Duy Đức</t>
  </si>
  <si>
    <t>Nguyễn Hữu Lượng</t>
  </si>
  <si>
    <t>Nguyễn Công Chìu</t>
  </si>
  <si>
    <t>Nguyễn Công Nghinh</t>
  </si>
  <si>
    <t>Nguyễn Công Chinh</t>
  </si>
  <si>
    <t>Dự án Nhà văn hóa, trường mầm non, khu cây xanh, thể thao và HTKT Khu nhà ở đấu giá QSDĐ tạo vốn xây dựng CSHT xã Long Châu (đợt 1)</t>
  </si>
  <si>
    <t>BQL dự án lưới điện miền Bắc</t>
  </si>
  <si>
    <t>Tân Chi</t>
  </si>
  <si>
    <t>Điện lực đky</t>
  </si>
  <si>
    <t>Đường dây và Trạm biến áp 110kV Tân Chi</t>
  </si>
  <si>
    <t>Đường dây và Trạm biến áp 110kV Đại Đồng - Hoàn Sơn</t>
  </si>
  <si>
    <t>Đại Đồng, Hoàn Sơn</t>
  </si>
  <si>
    <t>Đường dây và Trạm biến áp 110kV Tiên Du và nhánh rẽ</t>
  </si>
  <si>
    <t>Tổng công ty Điện Lực miền Bắc</t>
  </si>
  <si>
    <t>NQ90 chỉ có 0,13 ha; bổ sung 1,17 ha</t>
  </si>
  <si>
    <t>Bãi vật liệu xây dựng thôn Tam Sơn (xóm Núi) (bổ sung)</t>
  </si>
  <si>
    <t>Nhà Văn hóa thôn Tam Sơn (bổ sung)</t>
  </si>
  <si>
    <t>Nhà Văn hóa thôn Phúc Tinh (bổ sung)</t>
  </si>
  <si>
    <t>Trung Tâm văn hóa thể thao xã tam Sơn (bổ sung)</t>
  </si>
  <si>
    <t>Trường mầm non Tam Sơn 1, cơ sở 1 (bổ sung)</t>
  </si>
  <si>
    <t>BQL các DAXD huyện Gia Bình</t>
  </si>
  <si>
    <t>Xây dựng hạ tầng kỹ thuật khu tái định cư dự án khuôn viên cây xanh trung tâm thị trấn Gia Bình.</t>
  </si>
  <si>
    <t>Khu nhà ở Văn Phú để đấu giá quyền sử dụng đất tại thị trấn Gia Bình</t>
  </si>
  <si>
    <t>Đường dây 500/220Kv Bắc Ninh - Phố Nối</t>
  </si>
  <si>
    <t>Đường Cao Lỗ Vương kéo dài đi Đại Bái và tuyến Nhánh</t>
  </si>
  <si>
    <t>Cải tạo, nâng cấp tuyến đường liên xã Xuân Lai đi Song Giang ( đoạn từ QL 17 đi đê Đại Hà)</t>
  </si>
  <si>
    <t>Cải tạo, nâng cấp tuyến đường liên xã Quỳnh Phú - Đại Bái</t>
  </si>
  <si>
    <t>Đầu tư xây dựng tuyến đường phía Tây thị trấn Gia Bình (Điểm từ đường TL 282B đến Đường Cao Lỗ Vương)</t>
  </si>
  <si>
    <t>Đương giao thông phía Bắc Đê Đại Hà (xã Giang Sơn đi xã Song Giang</t>
  </si>
  <si>
    <t>Xuân Lai</t>
  </si>
  <si>
    <t>Quỳnh Phú, Đại Bái</t>
  </si>
  <si>
    <t>Giang Sơn, Song Giang</t>
  </si>
  <si>
    <t>TT.Gia Bình, Đại Bái</t>
  </si>
  <si>
    <t>Chuyển mục đích sử dụng đất từ bãi tập kết rác thải thị trấn Gia Bình sang đất trồng cây lâu năm.</t>
  </si>
  <si>
    <t>Trịnh Văn Hùng, Vũ Thị Thuỵ</t>
  </si>
  <si>
    <t xml:space="preserve">Công viên, hồ nước thuỷ tổ quan  họ </t>
  </si>
  <si>
    <t>100/ TTHĐND18 ngày 05/6/2018</t>
  </si>
  <si>
    <t>Khu nhà ở thôn Lạc Nhuế, xã Thuỵ Hoà</t>
  </si>
  <si>
    <t>UBND huyện Yên Phong</t>
  </si>
  <si>
    <t>Thuỵ Hoà</t>
  </si>
  <si>
    <t>101/ TTHĐND18 ngày 05/6/2018</t>
  </si>
  <si>
    <t>Xây dựng đường trục xã Châu Phong giai đoạn 1 (Đoạn tù UBND xã đến trường THCS xã Châu Phong)</t>
  </si>
  <si>
    <t>UBND xã Châu Phong</t>
  </si>
  <si>
    <t>Xây dựng đường trục xã Châu Phong giai đoạn 1 (Đoạn qua UBND xã mới)</t>
  </si>
  <si>
    <t>Châu Phong</t>
  </si>
  <si>
    <t>Bsung 01_7</t>
  </si>
  <si>
    <t>Công ty cổ phần điện tử Susan</t>
  </si>
  <si>
    <t>Xây dựng khu thương mại dịch vụ tổng hợp (bổ sung)</t>
  </si>
  <si>
    <t>Chuyển mục đích sử dụng đất nông nghiệp sang đất ở</t>
  </si>
  <si>
    <t>Các hộ gia đình cá nhân</t>
  </si>
  <si>
    <t>Kinh Bắc, Vũ Ninh, Nam Sơn, Võ Cường, Khắc Niệm</t>
  </si>
  <si>
    <t>Đấu giá quyền sử dụng đất tại phường Khúc Xuyên (bổ sung)</t>
  </si>
  <si>
    <t>Yên Trung, Thụy Hòa</t>
  </si>
  <si>
    <t>bsung 01_7</t>
  </si>
  <si>
    <t>Dự án Đường dây 110kV từ trạm biến áp 220kV Bắc Ninh 2 đến vị trí 75</t>
  </si>
  <si>
    <t>Xây dựng 02 xuất tuyến 22kV sau TBA 110kV Bắc Ninh chống quá tải cho khu vực phía Bắc TPBN</t>
  </si>
  <si>
    <t>Ban QLDA phát triển Điện lực</t>
  </si>
  <si>
    <t>BN, TD</t>
  </si>
  <si>
    <t>Các huyện, tx, tp</t>
  </si>
  <si>
    <t>Tương Giang</t>
  </si>
  <si>
    <t>UBND xã Lạc vệ</t>
  </si>
  <si>
    <t>Số 2665/UBND-XDCB ngày 11/8/2017</t>
  </si>
  <si>
    <t>Khu đấu giá QSD đất tạo vốn xã Lạc Vệ (bổ sung)</t>
  </si>
  <si>
    <t>UBND xã Tương Giang</t>
  </si>
  <si>
    <t>Khu nhà ở đấu giá quyền sử dụng đất tạo vốn xã Tương Giang (bổ sung)</t>
  </si>
  <si>
    <t>Mở rộng diện tích khuôn viên Nhà máy sản xuất gạch tuynel</t>
  </si>
  <si>
    <t>Công ty cổ phần thương mại và đào tạo nhân lực Nam Sơn</t>
  </si>
  <si>
    <t>Đức Long</t>
  </si>
  <si>
    <t>Để cả 9,2 ha(trước là 3,85 đợt 1)</t>
  </si>
  <si>
    <t>(Kèm theo Tờ trình số           /TTr-STNMT ngày       /7/2018 của Sở Tài nguyên và Môi trường)</t>
  </si>
  <si>
    <t>Nội Duệ</t>
  </si>
  <si>
    <t>Khu đất ở thôn Lộ Bao - khu số 1 (đối ứng BT)</t>
  </si>
  <si>
    <t>Khu đất ở thôn Lộ Bao - khu số 2 (đối ứng BT)</t>
  </si>
  <si>
    <t>Khu đất ở thôn Văn Trung - khu số 1</t>
  </si>
  <si>
    <t>Khu đất ở thôn Chi Hồ</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</si>
</sst>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0\ &quot;$&quot;_);\(#,##0\ &quot;$&quot;\)"/>
    <numFmt numFmtId="166" formatCode="_-* #,##0_-;\-* #,##0_-;_-* &quot;-&quot;_-;_-@_-"/>
    <numFmt numFmtId="167" formatCode="_-* #,##0.00_-;\-* #,##0.00_-;_-* &quot;-&quot;??_-;_-@_-"/>
    <numFmt numFmtId="168" formatCode="0.000000"/>
    <numFmt numFmtId="169" formatCode="_(* #,##0.0000_);_(* \(#,##0.0000\);_(* &quot;-&quot;??_);_(@_)"/>
    <numFmt numFmtId="170" formatCode="_ * #,##0_)\ _$_ ;_ * \(#,##0\)\ _$_ ;_ * &quot;-&quot;_)\ _$_ ;_ @_ "/>
    <numFmt numFmtId="171" formatCode="_ * ###,0&quot;.&quot;00_)\ _$_ ;_ * \(###,0&quot;.&quot;00\)\ _$_ ;_ * &quot;-&quot;??_)\ _$_ ;_ @_ "/>
    <numFmt numFmtId="172" formatCode="_ * ###,0&quot;.&quot;00_)\ &quot;$&quot;_ ;_ * \(###,0&quot;.&quot;00\)\ &quot;$&quot;_ ;_ * &quot;-&quot;??_)\ &quot;$&quot;_ ;_ @_ "/>
    <numFmt numFmtId="173" formatCode="###,0&quot;.&quot;00%\ ;[Red]\-###,0&quot;.&quot;00%\ "/>
    <numFmt numFmtId="174" formatCode="\$#,##0_);\(\$#,##0\)"/>
    <numFmt numFmtId="175" formatCode="0.000_)"/>
    <numFmt numFmtId="176" formatCode="#,##0;\(#,##0\)"/>
    <numFmt numFmtId="177" formatCode="_ &quot;\&quot;* #,##0.00_ ;_ &quot;\&quot;* &quot;\&quot;&quot;\&quot;&quot;\&quot;&quot;\&quot;&quot;\&quot;&quot;\&quot;&quot;\&quot;&quot;\&quot;&quot;\&quot;\-#,##0.00_ ;_ &quot;\&quot;* &quot;-&quot;??_ ;_ @_ "/>
    <numFmt numFmtId="178" formatCode="\t0.00%"/>
    <numFmt numFmtId="179" formatCode="&quot;$&quot;\ \ \ \ #,##0_);\(&quot;$&quot;\ \ \ #,##0\)"/>
    <numFmt numFmtId="180" formatCode="&quot;$&quot;\ \ \ \ \ #,##0_);\(&quot;$&quot;\ \ \ \ \ #,##0\)"/>
    <numFmt numFmtId="181" formatCode="\t#\ ??/??"/>
    <numFmt numFmtId="182" formatCode="_-[$€-2]* #,##0.00_-;\-[$€-2]* #,##0.00_-;_-[$€-2]* &quot;-&quot;??_-"/>
    <numFmt numFmtId="183" formatCode="#,###"/>
    <numFmt numFmtId="184" formatCode="#,##0\ &quot;$&quot;_);[Red]\(#,##0\ &quot;$&quot;\)"/>
    <numFmt numFmtId="185" formatCode="&quot;$&quot;###,0&quot;.&quot;00_);[Red]\(&quot;$&quot;###,0&quot;.&quot;00\)"/>
    <numFmt numFmtId="186" formatCode="m/d"/>
    <numFmt numFmtId="187" formatCode="&quot;ß&quot;#,##0;\-&quot;&quot;\ß&quot;&quot;#,##0"/>
    <numFmt numFmtId="188" formatCode="0.0000;[Red]0.0000"/>
    <numFmt numFmtId="189" formatCode="_-* #,##0.00\ _€_-;\-* #,##0.00\ _€_-;_-* &quot;-&quot;??\ _€_-;_-@_-"/>
    <numFmt numFmtId="190" formatCode="_-* #,##0\ _€_-;\-* #,##0\ _€_-;_-* &quot;-&quot;\ _€_-;_-@_-"/>
    <numFmt numFmtId="191" formatCode="#,##0.00\ &quot;F&quot;;[Red]\-#,##0.00\ &quot;F&quot;"/>
    <numFmt numFmtId="192" formatCode="_-* #,##0\ &quot;F&quot;_-;\-* #,##0\ &quot;F&quot;_-;_-* &quot;-&quot;\ &quot;F&quot;_-;_-@_-"/>
    <numFmt numFmtId="193" formatCode="#,##0\ &quot;F&quot;;[Red]\-#,##0\ &quot;F&quot;"/>
    <numFmt numFmtId="194" formatCode="#,##0.00\ &quot;F&quot;;\-#,##0.00\ &quot;F&quot;"/>
    <numFmt numFmtId="195" formatCode="_-* ###,0&quot;.&quot;00_-;\-* ###,0&quot;.&quot;00_-;_-* &quot;-&quot;??_-;_-@_-"/>
    <numFmt numFmtId="196" formatCode="#,##0\ &quot;DM&quot;;\-#,##0\ &quot;DM&quot;"/>
    <numFmt numFmtId="197" formatCode="0.000%"/>
    <numFmt numFmtId="198" formatCode="&quot;￥&quot;#,##0;&quot;￥&quot;\-#,##0"/>
    <numFmt numFmtId="199" formatCode="00.000"/>
    <numFmt numFmtId="200" formatCode="_-&quot;$&quot;* #,##0_-;\-&quot;$&quot;* #,##0_-;_-&quot;$&quot;* &quot;-&quot;_-;_-@_-"/>
    <numFmt numFmtId="201" formatCode="_-&quot;$&quot;* ###,0&quot;.&quot;00_-;\-&quot;$&quot;* ###,0&quot;.&quot;00_-;_-&quot;$&quot;* &quot;-&quot;??_-;_-@_-"/>
    <numFmt numFmtId="202" formatCode="0.0"/>
    <numFmt numFmtId="203" formatCode="#,##0.0"/>
    <numFmt numFmtId="204" formatCode="_-* #,##0.00\ _₫_-;\-* #,##0.00\ _₫_-;_-* &quot;-&quot;??\ _₫_-;_-@_-"/>
    <numFmt numFmtId="205" formatCode="&quot;Yes&quot;;&quot;Yes&quot;;&quot;No&quot;"/>
    <numFmt numFmtId="206" formatCode="&quot;True&quot;;&quot;True&quot;;&quot;False&quot;"/>
    <numFmt numFmtId="207" formatCode="&quot;On&quot;;&quot;On&quot;;&quot;Off&quot;"/>
    <numFmt numFmtId="208" formatCode="[$€-2]\ #,##0.00_);[Red]\([$€-2]\ #,##0.00\)"/>
    <numFmt numFmtId="209" formatCode="_(* #,##0.0_);_(* \(#,##0.0\);_(* &quot;-&quot;??_);_(@_)"/>
    <numFmt numFmtId="210" formatCode="_(* #,##0_);_(* \(#,##0\);_(* &quot;-&quot;??_);_(@_)"/>
    <numFmt numFmtId="211" formatCode="0.0_);\(0.0\)"/>
    <numFmt numFmtId="212" formatCode="&quot;\&quot;#,##0.00;[Red]&quot;\&quot;\-#,##0.00"/>
    <numFmt numFmtId="213" formatCode="0.0%"/>
    <numFmt numFmtId="214" formatCode="_-&quot;$&quot;* #,##0.00_-;\-&quot;$&quot;* #,##0.00_-;_-&quot;$&quot;* &quot;-&quot;??_-;_-@_-"/>
    <numFmt numFmtId="215" formatCode="_([$€-2]* #,##0.00_);_([$€-2]* \(#,##0.00\);_([$€-2]* &quot;-&quot;??_)"/>
    <numFmt numFmtId="216" formatCode="_-* #,##0\ _F_-;\-* #,##0\ _F_-;_-* &quot;-&quot;??\ _F_-;_-@_-"/>
    <numFmt numFmtId="217" formatCode="#,##0.000_);\(#,##0.000\)"/>
    <numFmt numFmtId="218" formatCode="_(* #,##0.000_);_(* \(#,##0.000\);_(* &quot;-&quot;??_);_(@_)"/>
    <numFmt numFmtId="219" formatCode="0.00_);\(0.00\)"/>
    <numFmt numFmtId="220" formatCode="#,##0.00_ ;\-#,##0.00\ "/>
    <numFmt numFmtId="221" formatCode="0.000"/>
    <numFmt numFmtId="222" formatCode="_(* #,##0.0_);_(* \(#,##0.0\);_(* &quot;-&quot;?_);_(@_)"/>
    <numFmt numFmtId="223" formatCode="#,##0.00;[Red]#,##0.00"/>
    <numFmt numFmtId="224" formatCode="_(* #,##0.00_);_(* \(#,##0.00\);_(* &quot;-&quot;???_);_(@_)"/>
    <numFmt numFmtId="225" formatCode="#,##0.000"/>
  </numFmts>
  <fonts count="147">
    <font>
      <sz val="11"/>
      <color theme="1"/>
      <name val="Calibri"/>
      <family val="2"/>
    </font>
    <font>
      <sz val="11"/>
      <color indexed="8"/>
      <name val="Calibri"/>
      <family val="2"/>
    </font>
    <font>
      <sz val="12"/>
      <name val=".VnTime"/>
      <family val="2"/>
    </font>
    <font>
      <sz val="10"/>
      <name val="?? ??"/>
      <family val="1"/>
    </font>
    <font>
      <sz val="10"/>
      <name val="Arial"/>
      <family val="2"/>
    </font>
    <font>
      <sz val="14"/>
      <name val="??"/>
      <family val="3"/>
    </font>
    <font>
      <sz val="12"/>
      <name val="????"/>
      <family val="1"/>
    </font>
    <font>
      <sz val="12"/>
      <name val="Courier"/>
      <family val="3"/>
    </font>
    <font>
      <sz val="12"/>
      <name val="Times New Roman"/>
      <family val="1"/>
    </font>
    <font>
      <sz val="12"/>
      <name val="|??¢¥¢¬¨Ï"/>
      <family val="1"/>
    </font>
    <font>
      <sz val="10"/>
      <name val="VnTime"/>
      <family val="0"/>
    </font>
    <font>
      <sz val="14"/>
      <name val="Terminal"/>
      <family val="3"/>
    </font>
    <font>
      <b/>
      <u val="single"/>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0"/>
      <name val=".VnTime"/>
      <family val="2"/>
    </font>
    <font>
      <sz val="11"/>
      <name val=".VnArial"/>
      <family val="2"/>
    </font>
    <font>
      <sz val="12"/>
      <name val="¹UAAA¼"/>
      <family val="3"/>
    </font>
    <font>
      <sz val="8"/>
      <name val="Times New Roman"/>
      <family val="1"/>
    </font>
    <font>
      <sz val="12"/>
      <name val="Tms Rmn"/>
      <family val="0"/>
    </font>
    <font>
      <sz val="12"/>
      <name val="µ¸¿òÃ¼"/>
      <family val="3"/>
    </font>
    <font>
      <sz val="11"/>
      <name val="µ¸¿ò"/>
      <family val="0"/>
    </font>
    <font>
      <b/>
      <sz val="10"/>
      <name val="Helv"/>
      <family val="2"/>
    </font>
    <font>
      <sz val="11"/>
      <name val="VNbook-Antiqua"/>
      <family val="2"/>
    </font>
    <font>
      <sz val="10"/>
      <name val="VNI-Aptima"/>
      <family val="0"/>
    </font>
    <font>
      <b/>
      <sz val="10"/>
      <name val="Arial"/>
      <family val="2"/>
    </font>
    <font>
      <sz val="12"/>
      <name val=".VnArial"/>
      <family val="2"/>
    </font>
    <font>
      <sz val="11"/>
      <name val="Tms Rmn"/>
      <family val="0"/>
    </font>
    <font>
      <sz val="10"/>
      <name val="Times New Roman"/>
      <family val="1"/>
    </font>
    <font>
      <sz val="10"/>
      <name val="MS Serif"/>
      <family val="1"/>
    </font>
    <font>
      <sz val="12"/>
      <name val="VNI-Times"/>
      <family val="0"/>
    </font>
    <font>
      <sz val="10"/>
      <name val="MS Sans Serif"/>
      <family val="2"/>
    </font>
    <font>
      <sz val="10"/>
      <color indexed="16"/>
      <name val="MS Serif"/>
      <family val="1"/>
    </font>
    <font>
      <u val="single"/>
      <sz val="12"/>
      <color indexed="36"/>
      <name val=".VnTime"/>
      <family val="2"/>
    </font>
    <font>
      <sz val="8"/>
      <name val="Arial"/>
      <family val="2"/>
    </font>
    <font>
      <b/>
      <sz val="12"/>
      <name val=".VnBook-AntiquaH"/>
      <family val="2"/>
    </font>
    <font>
      <sz val="14"/>
      <name val=".VnTime"/>
      <family val="2"/>
    </font>
    <font>
      <b/>
      <sz val="12"/>
      <color indexed="9"/>
      <name val="Tms Rmn"/>
      <family val="0"/>
    </font>
    <font>
      <b/>
      <sz val="12"/>
      <name val="Helv"/>
      <family val="2"/>
    </font>
    <font>
      <b/>
      <sz val="12"/>
      <name val="Arial"/>
      <family val="2"/>
    </font>
    <font>
      <b/>
      <sz val="18"/>
      <name val="Arial"/>
      <family val="2"/>
    </font>
    <font>
      <b/>
      <sz val="8"/>
      <name val="MS Sans Serif"/>
      <family val="2"/>
    </font>
    <font>
      <b/>
      <sz val="10"/>
      <name val=".VnTime"/>
      <family val="2"/>
    </font>
    <font>
      <u val="single"/>
      <sz val="12"/>
      <color indexed="12"/>
      <name val=".VnTime"/>
      <family val="2"/>
    </font>
    <font>
      <b/>
      <sz val="11"/>
      <name val="Helv"/>
      <family val="2"/>
    </font>
    <font>
      <sz val="10"/>
      <name val=".VnAvant"/>
      <family val="2"/>
    </font>
    <font>
      <sz val="12"/>
      <name val="Arial"/>
      <family val="2"/>
    </font>
    <font>
      <sz val="7"/>
      <name val="Small Fonts"/>
      <family val="2"/>
    </font>
    <font>
      <b/>
      <sz val="12"/>
      <name val="VN-NTime"/>
      <family val="0"/>
    </font>
    <font>
      <sz val="14"/>
      <name val="Times New Roman"/>
      <family val="1"/>
    </font>
    <font>
      <sz val="11"/>
      <name val="–¾’©"/>
      <family val="1"/>
    </font>
    <font>
      <sz val="13"/>
      <name val=".VnTime"/>
      <family val="2"/>
    </font>
    <font>
      <sz val="8"/>
      <name val="Wingdings"/>
      <family val="0"/>
    </font>
    <font>
      <sz val="8"/>
      <name val="Helv"/>
      <family val="0"/>
    </font>
    <font>
      <i/>
      <sz val="10"/>
      <name val="MS Sans Serif"/>
      <family val="2"/>
    </font>
    <font>
      <sz val="8"/>
      <name val="MS Sans Serif"/>
      <family val="2"/>
    </font>
    <font>
      <b/>
      <sz val="8"/>
      <color indexed="8"/>
      <name val="Helv"/>
      <family val="0"/>
    </font>
    <font>
      <b/>
      <sz val="8"/>
      <name val="VN Helvetica"/>
      <family val="0"/>
    </font>
    <font>
      <b/>
      <sz val="12"/>
      <name val=".VnTime"/>
      <family val="2"/>
    </font>
    <font>
      <b/>
      <sz val="10"/>
      <name val="VN AvantGBook"/>
      <family val="0"/>
    </font>
    <font>
      <b/>
      <sz val="16"/>
      <name val=".VnTime"/>
      <family val="2"/>
    </font>
    <font>
      <sz val="9"/>
      <name val=".VnTime"/>
      <family val="2"/>
    </font>
    <font>
      <sz val="14"/>
      <name val=".VnArial"/>
      <family val="2"/>
    </font>
    <font>
      <sz val="14"/>
      <name val="뼻뮝"/>
      <family val="3"/>
    </font>
    <font>
      <sz val="12"/>
      <name val="바탕체"/>
      <family val="3"/>
    </font>
    <font>
      <sz val="12"/>
      <name val="뼻뮝"/>
      <family val="3"/>
    </font>
    <font>
      <sz val="9"/>
      <name val="Arial"/>
      <family val="2"/>
    </font>
    <font>
      <sz val="11"/>
      <name val="돋움"/>
      <family val="3"/>
    </font>
    <font>
      <sz val="10"/>
      <name val="굴림체"/>
      <family val="3"/>
    </font>
    <font>
      <sz val="11"/>
      <name val="ＭＳ Ｐゴシック"/>
      <family val="0"/>
    </font>
    <font>
      <sz val="10"/>
      <name val=" "/>
      <family val="1"/>
    </font>
    <font>
      <i/>
      <sz val="12"/>
      <name val="Times New Roman"/>
      <family val="1"/>
    </font>
    <font>
      <b/>
      <sz val="11"/>
      <name val="Times New Roman"/>
      <family val="1"/>
    </font>
    <font>
      <sz val="11"/>
      <name val="Times New Roman"/>
      <family val="1"/>
    </font>
    <font>
      <sz val="11"/>
      <name val="Calibri"/>
      <family val="2"/>
    </font>
    <font>
      <sz val="12"/>
      <name val="System"/>
      <family val="1"/>
    </font>
    <font>
      <b/>
      <sz val="14"/>
      <name val=".VnTimeH"/>
      <family val="2"/>
    </font>
    <font>
      <sz val="13"/>
      <name val="Times New Roman"/>
      <family val="1"/>
    </font>
    <font>
      <b/>
      <sz val="14"/>
      <name val="Times New Roman"/>
      <family val="1"/>
    </font>
    <font>
      <sz val="14"/>
      <name val="Calibri"/>
      <family val="2"/>
    </font>
    <font>
      <b/>
      <sz val="13"/>
      <name val="Times New Roman"/>
      <family val="1"/>
    </font>
    <font>
      <b/>
      <sz val="11"/>
      <name val="Calibri"/>
      <family val="2"/>
    </font>
    <font>
      <b/>
      <i/>
      <sz val="11"/>
      <name val="Times New Roman"/>
      <family val="1"/>
    </font>
    <font>
      <i/>
      <sz val="11"/>
      <name val="Times New Roman"/>
      <family val="1"/>
    </font>
    <font>
      <sz val="11"/>
      <color indexed="8"/>
      <name val="Arial"/>
      <family val="2"/>
    </font>
    <font>
      <sz val="11"/>
      <color indexed="10"/>
      <name val="Times New Roman"/>
      <family val="1"/>
    </font>
    <font>
      <sz val="11"/>
      <color indexed="8"/>
      <name val="Times New Roman"/>
      <family val="1"/>
    </font>
    <font>
      <sz val="10"/>
      <name val="Arial Narrow"/>
      <family val="2"/>
    </font>
    <font>
      <i/>
      <sz val="11"/>
      <name val="Calibri"/>
      <family val="2"/>
    </font>
    <font>
      <b/>
      <i/>
      <sz val="11"/>
      <name val="Calibri"/>
      <family val="2"/>
    </font>
    <font>
      <sz val="10"/>
      <color indexed="8"/>
      <name val="Arial"/>
      <family val="2"/>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4"/>
      <color indexed="8"/>
      <name val="Times New Roman"/>
      <family val="2"/>
    </font>
    <font>
      <sz val="12"/>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36"/>
      <name val="Calibri"/>
      <family val="2"/>
    </font>
    <font>
      <b/>
      <sz val="11"/>
      <color indexed="10"/>
      <name val="Times New Roman"/>
      <family val="1"/>
    </font>
    <font>
      <b/>
      <sz val="11"/>
      <color indexed="10"/>
      <name val="Calibri"/>
      <family val="2"/>
    </font>
    <font>
      <sz val="11"/>
      <color indexed="36"/>
      <name val="Times New Roman"/>
      <family val="1"/>
    </font>
    <font>
      <sz val="11"/>
      <color indexed="8"/>
      <name val=".VnArial"/>
      <family val="2"/>
    </font>
    <font>
      <b/>
      <sz val="11"/>
      <color indexed="8"/>
      <name val="Times New Roman"/>
      <family val="1"/>
    </font>
    <font>
      <b/>
      <i/>
      <sz val="11"/>
      <color indexed="8"/>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4"/>
      <color theme="1"/>
      <name val="Times New Roman"/>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7030A0"/>
      <name val="Calibri"/>
      <family val="2"/>
    </font>
    <font>
      <sz val="11"/>
      <color rgb="FFFF0000"/>
      <name val="Times New Roman"/>
      <family val="1"/>
    </font>
    <font>
      <b/>
      <sz val="11"/>
      <color rgb="FFFF0000"/>
      <name val="Times New Roman"/>
      <family val="1"/>
    </font>
    <font>
      <b/>
      <sz val="11"/>
      <color rgb="FFFF0000"/>
      <name val="Calibri"/>
      <family val="2"/>
    </font>
    <font>
      <sz val="11"/>
      <color rgb="FF7030A0"/>
      <name val="Times New Roman"/>
      <family val="1"/>
    </font>
    <font>
      <sz val="11"/>
      <color theme="1"/>
      <name val="Times New Roman"/>
      <family val="1"/>
    </font>
    <font>
      <sz val="11"/>
      <color theme="1"/>
      <name val=".VnArial"/>
      <family val="2"/>
    </font>
    <font>
      <b/>
      <sz val="11"/>
      <color theme="1"/>
      <name val="Times New Roman"/>
      <family val="1"/>
    </font>
    <font>
      <b/>
      <i/>
      <sz val="11"/>
      <color theme="1"/>
      <name val="Times New Roman"/>
      <family val="1"/>
    </font>
  </fonts>
  <fills count="47">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darkVertica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border>
    <border>
      <left style="thin"/>
      <right style="thin"/>
      <top style="thin"/>
      <bottom style="thin"/>
    </border>
    <border>
      <left>
        <color indexed="63"/>
      </left>
      <right>
        <color indexed="63"/>
      </right>
      <top>
        <color indexed="63"/>
      </top>
      <bottom style="double">
        <color rgb="FFFF8001"/>
      </botto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style="dashed"/>
      <bottom style="dashed"/>
    </border>
    <border>
      <left style="thin"/>
      <right style="thin"/>
      <top style="thin"/>
      <bottom style="dashed"/>
    </border>
    <border>
      <left style="thin"/>
      <right style="thin"/>
      <top style="dotted"/>
      <bottom style="dotted"/>
    </border>
    <border>
      <left style="thin"/>
      <right style="thin"/>
      <top style="dotted"/>
      <bottom style="thin"/>
    </border>
    <border>
      <left style="thin"/>
      <right style="thin"/>
      <top style="dashed"/>
      <bottom style="thin"/>
    </border>
    <border>
      <left style="thin"/>
      <right style="thin"/>
      <top style="dashed"/>
      <bottom>
        <color indexed="63"/>
      </bottom>
    </border>
    <border>
      <left style="thin"/>
      <right style="thin"/>
      <top>
        <color indexed="63"/>
      </top>
      <bottom style="dashed"/>
    </border>
    <border>
      <left>
        <color indexed="63"/>
      </left>
      <right style="thin"/>
      <top style="thin"/>
      <bottom style="thin"/>
    </border>
  </borders>
  <cellStyleXfs count="398">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55"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4" fontId="2" fillId="0" borderId="0" applyFont="0" applyFill="0" applyBorder="0" applyAlignment="0" applyProtection="0"/>
    <xf numFmtId="0" fontId="3" fillId="0" borderId="0" applyFont="0" applyFill="0" applyBorder="0" applyAlignment="0" applyProtection="0"/>
    <xf numFmtId="165" fontId="2"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0" fontId="5" fillId="0" borderId="0" applyFont="0" applyFill="0" applyBorder="0" applyAlignment="0" applyProtection="0"/>
    <xf numFmtId="38" fontId="5" fillId="0" borderId="0" applyFont="0" applyFill="0" applyBorder="0" applyAlignment="0" applyProtection="0"/>
    <xf numFmtId="166" fontId="6" fillId="0" borderId="0" applyFont="0" applyFill="0" applyBorder="0" applyAlignment="0" applyProtection="0"/>
    <xf numFmtId="167" fontId="6" fillId="0" borderId="0" applyFont="0" applyFill="0" applyBorder="0" applyAlignment="0" applyProtection="0"/>
    <xf numFmtId="6" fontId="7" fillId="0" borderId="0" applyFont="0" applyFill="0" applyBorder="0" applyAlignment="0" applyProtection="0"/>
    <xf numFmtId="0" fontId="8" fillId="0" borderId="0">
      <alignment vertical="center"/>
      <protection/>
    </xf>
    <xf numFmtId="0" fontId="4" fillId="0" borderId="0" applyFont="0" applyFill="0" applyBorder="0" applyAlignment="0" applyProtection="0"/>
    <xf numFmtId="0" fontId="4" fillId="0" borderId="0" applyFont="0" applyFill="0" applyBorder="0" applyAlignment="0" applyProtection="0"/>
    <xf numFmtId="0" fontId="9" fillId="0" borderId="0">
      <alignment/>
      <protection/>
    </xf>
    <xf numFmtId="0" fontId="4" fillId="0" borderId="0" applyNumberFormat="0" applyFill="0" applyBorder="0" applyAlignment="0" applyProtection="0"/>
    <xf numFmtId="168" fontId="10" fillId="0" borderId="0" applyFont="0" applyFill="0" applyBorder="0" applyAlignment="0" applyProtection="0"/>
    <xf numFmtId="169" fontId="10" fillId="0" borderId="0" applyFont="0" applyFill="0" applyBorder="0" applyAlignment="0" applyProtection="0"/>
    <xf numFmtId="0" fontId="11" fillId="0" borderId="0">
      <alignment/>
      <protection/>
    </xf>
    <xf numFmtId="0" fontId="4" fillId="0" borderId="0">
      <alignment/>
      <protection/>
    </xf>
    <xf numFmtId="0" fontId="12" fillId="2" borderId="0">
      <alignment/>
      <protection/>
    </xf>
    <xf numFmtId="0" fontId="13" fillId="2" borderId="0">
      <alignment/>
      <protection/>
    </xf>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14" fillId="2" borderId="0">
      <alignment/>
      <protection/>
    </xf>
    <xf numFmtId="0" fontId="15" fillId="0" borderId="0">
      <alignment wrapText="1"/>
      <protection/>
    </xf>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16" fillId="0" borderId="0">
      <alignment/>
      <protection/>
    </xf>
    <xf numFmtId="0" fontId="119" fillId="15" borderId="0" applyNumberFormat="0" applyBorder="0" applyAlignment="0" applyProtection="0"/>
    <xf numFmtId="0" fontId="119" fillId="16" borderId="0" applyNumberFormat="0" applyBorder="0" applyAlignment="0" applyProtection="0"/>
    <xf numFmtId="0" fontId="119" fillId="17" borderId="0" applyNumberFormat="0" applyBorder="0" applyAlignment="0" applyProtection="0"/>
    <xf numFmtId="0" fontId="119" fillId="18" borderId="0" applyNumberFormat="0" applyBorder="0" applyAlignment="0" applyProtection="0"/>
    <xf numFmtId="0" fontId="119" fillId="19" borderId="0" applyNumberFormat="0" applyBorder="0" applyAlignment="0" applyProtection="0"/>
    <xf numFmtId="0" fontId="119" fillId="20" borderId="0" applyNumberFormat="0" applyBorder="0" applyAlignment="0" applyProtection="0"/>
    <xf numFmtId="0" fontId="119" fillId="21" borderId="0" applyNumberFormat="0" applyBorder="0" applyAlignment="0" applyProtection="0"/>
    <xf numFmtId="0" fontId="119" fillId="22" borderId="0" applyNumberFormat="0" applyBorder="0" applyAlignment="0" applyProtection="0"/>
    <xf numFmtId="0" fontId="119" fillId="23" borderId="0" applyNumberFormat="0" applyBorder="0" applyAlignment="0" applyProtection="0"/>
    <xf numFmtId="0" fontId="119" fillId="24" borderId="0" applyNumberFormat="0" applyBorder="0" applyAlignment="0" applyProtection="0"/>
    <xf numFmtId="0" fontId="119" fillId="25" borderId="0" applyNumberFormat="0" applyBorder="0" applyAlignment="0" applyProtection="0"/>
    <xf numFmtId="0" fontId="119" fillId="26" borderId="0" applyNumberFormat="0" applyBorder="0" applyAlignment="0" applyProtection="0"/>
    <xf numFmtId="170" fontId="17" fillId="0" borderId="0" applyFont="0" applyFill="0" applyBorder="0" applyAlignment="0" applyProtection="0"/>
    <xf numFmtId="0" fontId="18" fillId="0" borderId="0" applyFont="0" applyFill="0" applyBorder="0" applyAlignment="0" applyProtection="0"/>
    <xf numFmtId="212" fontId="2" fillId="0" borderId="0" applyFont="0" applyFill="0" applyBorder="0" applyAlignment="0" applyProtection="0"/>
    <xf numFmtId="171" fontId="17" fillId="0" borderId="0" applyFont="0" applyFill="0" applyBorder="0" applyAlignment="0" applyProtection="0"/>
    <xf numFmtId="0" fontId="18" fillId="0" borderId="0" applyFont="0" applyFill="0" applyBorder="0" applyAlignment="0" applyProtection="0"/>
    <xf numFmtId="200" fontId="2" fillId="0" borderId="0" applyFont="0" applyFill="0" applyBorder="0" applyAlignment="0" applyProtection="0"/>
    <xf numFmtId="0" fontId="19" fillId="0" borderId="0">
      <alignment horizontal="center" wrapText="1"/>
      <protection locked="0"/>
    </xf>
    <xf numFmtId="172" fontId="17" fillId="0" borderId="0" applyFont="0" applyFill="0" applyBorder="0" applyAlignment="0" applyProtection="0"/>
    <xf numFmtId="0" fontId="18" fillId="0" borderId="0" applyFont="0" applyFill="0" applyBorder="0" applyAlignment="0" applyProtection="0"/>
    <xf numFmtId="213" fontId="2" fillId="0" borderId="0" applyFont="0" applyFill="0" applyBorder="0" applyAlignment="0" applyProtection="0"/>
    <xf numFmtId="173" fontId="17" fillId="0" borderId="0" applyFont="0" applyFill="0" applyBorder="0" applyAlignment="0" applyProtection="0"/>
    <xf numFmtId="0" fontId="18" fillId="0" borderId="0" applyFont="0" applyFill="0" applyBorder="0" applyAlignment="0" applyProtection="0"/>
    <xf numFmtId="214" fontId="2" fillId="0" borderId="0" applyFont="0" applyFill="0" applyBorder="0" applyAlignment="0" applyProtection="0"/>
    <xf numFmtId="0" fontId="120" fillId="27" borderId="0" applyNumberFormat="0" applyBorder="0" applyAlignment="0" applyProtection="0"/>
    <xf numFmtId="0" fontId="20" fillId="0" borderId="0" applyNumberFormat="0" applyFill="0" applyBorder="0" applyAlignment="0" applyProtection="0"/>
    <xf numFmtId="0" fontId="18" fillId="0" borderId="0">
      <alignment/>
      <protection/>
    </xf>
    <xf numFmtId="0" fontId="21" fillId="0" borderId="0">
      <alignment/>
      <protection/>
    </xf>
    <xf numFmtId="0" fontId="18" fillId="0" borderId="0">
      <alignment/>
      <protection/>
    </xf>
    <xf numFmtId="0" fontId="21" fillId="0" borderId="0">
      <alignment/>
      <protection/>
    </xf>
    <xf numFmtId="0" fontId="76" fillId="0" borderId="0">
      <alignment/>
      <protection/>
    </xf>
    <xf numFmtId="0" fontId="22" fillId="0" borderId="0">
      <alignment/>
      <protection/>
    </xf>
    <xf numFmtId="174" fontId="2" fillId="0" borderId="0" applyFill="0" applyBorder="0" applyAlignment="0">
      <protection/>
    </xf>
    <xf numFmtId="0" fontId="121" fillId="28" borderId="1" applyNumberFormat="0" applyAlignment="0" applyProtection="0"/>
    <xf numFmtId="0" fontId="23" fillId="0" borderId="0">
      <alignment/>
      <protection/>
    </xf>
    <xf numFmtId="0" fontId="122" fillId="29" borderId="2" applyNumberFormat="0" applyAlignment="0" applyProtection="0"/>
    <xf numFmtId="4" fontId="24" fillId="0" borderId="0" applyAlignment="0">
      <protection/>
    </xf>
    <xf numFmtId="1" fontId="25" fillId="0" borderId="3" applyBorder="0">
      <alignment/>
      <protection/>
    </xf>
    <xf numFmtId="43" fontId="1" fillId="0" borderId="0" applyFont="0" applyFill="0" applyBorder="0" applyAlignment="0" applyProtection="0"/>
    <xf numFmtId="175" fontId="28" fillId="0" borderId="0">
      <alignment/>
      <protection/>
    </xf>
    <xf numFmtId="175" fontId="28" fillId="0" borderId="0">
      <alignment/>
      <protection/>
    </xf>
    <xf numFmtId="175" fontId="28" fillId="0" borderId="0">
      <alignment/>
      <protection/>
    </xf>
    <xf numFmtId="175" fontId="28" fillId="0" borderId="0">
      <alignment/>
      <protection/>
    </xf>
    <xf numFmtId="175" fontId="28" fillId="0" borderId="0">
      <alignment/>
      <protection/>
    </xf>
    <xf numFmtId="175" fontId="28" fillId="0" borderId="0">
      <alignment/>
      <protection/>
    </xf>
    <xf numFmtId="175" fontId="28" fillId="0" borderId="0">
      <alignment/>
      <protection/>
    </xf>
    <xf numFmtId="175" fontId="28" fillId="0" borderId="0">
      <alignment/>
      <protection/>
    </xf>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76" fontId="29" fillId="0" borderId="0">
      <alignment/>
      <protection/>
    </xf>
    <xf numFmtId="3" fontId="4" fillId="0" borderId="0" applyFont="0" applyFill="0" applyBorder="0" applyAlignment="0" applyProtection="0"/>
    <xf numFmtId="0" fontId="30" fillId="0" borderId="0" applyNumberFormat="0" applyAlignment="0">
      <protection/>
    </xf>
    <xf numFmtId="44" fontId="1" fillId="0" borderId="0" applyFont="0" applyFill="0" applyBorder="0" applyAlignment="0" applyProtection="0"/>
    <xf numFmtId="42" fontId="1" fillId="0" borderId="0" applyFont="0" applyFill="0" applyBorder="0" applyAlignment="0" applyProtection="0"/>
    <xf numFmtId="177" fontId="31" fillId="0" borderId="0" applyFont="0" applyFill="0" applyBorder="0" applyAlignment="0" applyProtection="0"/>
    <xf numFmtId="178" fontId="4" fillId="0" borderId="0">
      <alignment/>
      <protection/>
    </xf>
    <xf numFmtId="0" fontId="4" fillId="0" borderId="0" applyFont="0" applyFill="0" applyBorder="0" applyAlignment="0" applyProtection="0"/>
    <xf numFmtId="179" fontId="32" fillId="0" borderId="0" applyFont="0" applyFill="0" applyBorder="0" applyAlignment="0" applyProtection="0"/>
    <xf numFmtId="180" fontId="32" fillId="0" borderId="0" applyFont="0" applyFill="0" applyBorder="0" applyAlignment="0" applyProtection="0"/>
    <xf numFmtId="181" fontId="4" fillId="0" borderId="0">
      <alignment/>
      <protection/>
    </xf>
    <xf numFmtId="3" fontId="2" fillId="0" borderId="0" applyFont="0" applyBorder="0" applyAlignment="0">
      <protection/>
    </xf>
    <xf numFmtId="0" fontId="33" fillId="0" borderId="0" applyNumberFormat="0" applyAlignment="0">
      <protection/>
    </xf>
    <xf numFmtId="182" fontId="2" fillId="0" borderId="0" applyFont="0" applyFill="0" applyBorder="0" applyAlignment="0" applyProtection="0"/>
    <xf numFmtId="215" fontId="4" fillId="0" borderId="0" applyFont="0" applyFill="0" applyBorder="0" applyAlignment="0" applyProtection="0"/>
    <xf numFmtId="0" fontId="123" fillId="0" borderId="0" applyNumberFormat="0" applyFill="0" applyBorder="0" applyAlignment="0" applyProtection="0"/>
    <xf numFmtId="3" fontId="2" fillId="0" borderId="0" applyFont="0" applyBorder="0" applyAlignment="0">
      <protection/>
    </xf>
    <xf numFmtId="2" fontId="4" fillId="0" borderId="0" applyFont="0" applyFill="0" applyBorder="0" applyAlignment="0" applyProtection="0"/>
    <xf numFmtId="0" fontId="34" fillId="0" borderId="0" applyNumberFormat="0" applyFill="0" applyBorder="0" applyAlignment="0" applyProtection="0"/>
    <xf numFmtId="0" fontId="124" fillId="30" borderId="0" applyNumberFormat="0" applyBorder="0" applyAlignment="0" applyProtection="0"/>
    <xf numFmtId="38" fontId="35" fillId="31" borderId="0" applyNumberFormat="0" applyBorder="0" applyAlignment="0" applyProtection="0"/>
    <xf numFmtId="38" fontId="35" fillId="2" borderId="0" applyNumberFormat="0" applyBorder="0" applyAlignment="0" applyProtection="0"/>
    <xf numFmtId="0" fontId="36" fillId="0" borderId="0" applyNumberFormat="0" applyFont="0" applyBorder="0" applyAlignment="0">
      <protection/>
    </xf>
    <xf numFmtId="0" fontId="37" fillId="0" borderId="0">
      <alignment vertical="justify"/>
      <protection/>
    </xf>
    <xf numFmtId="0" fontId="38" fillId="32" borderId="0">
      <alignment/>
      <protection/>
    </xf>
    <xf numFmtId="0" fontId="39" fillId="0" borderId="0">
      <alignment horizontal="left"/>
      <protection/>
    </xf>
    <xf numFmtId="0" fontId="40" fillId="0" borderId="4" applyNumberFormat="0" applyAlignment="0" applyProtection="0"/>
    <xf numFmtId="0" fontId="40" fillId="0" borderId="5">
      <alignment horizontal="left" vertical="center"/>
      <protection/>
    </xf>
    <xf numFmtId="0" fontId="40" fillId="0" borderId="5">
      <alignment horizontal="left" vertical="center"/>
      <protection/>
    </xf>
    <xf numFmtId="0" fontId="125" fillId="0" borderId="6" applyNumberFormat="0" applyFill="0" applyAlignment="0" applyProtection="0"/>
    <xf numFmtId="0" fontId="126" fillId="0" borderId="7" applyNumberFormat="0" applyFill="0" applyAlignment="0" applyProtection="0"/>
    <xf numFmtId="0" fontId="127" fillId="0" borderId="8" applyNumberFormat="0" applyFill="0" applyAlignment="0" applyProtection="0"/>
    <xf numFmtId="0" fontId="127" fillId="0" borderId="0" applyNumberFormat="0" applyFill="0" applyBorder="0" applyAlignment="0" applyProtection="0"/>
    <xf numFmtId="0" fontId="41" fillId="0" borderId="0" applyProtection="0">
      <alignment/>
    </xf>
    <xf numFmtId="0" fontId="40" fillId="0" borderId="0" applyProtection="0">
      <alignment/>
    </xf>
    <xf numFmtId="0" fontId="42" fillId="0" borderId="9">
      <alignment horizontal="center"/>
      <protection/>
    </xf>
    <xf numFmtId="0" fontId="42" fillId="0" borderId="0">
      <alignment horizontal="center"/>
      <protection/>
    </xf>
    <xf numFmtId="5" fontId="43" fillId="33" borderId="10" applyNumberFormat="0" applyAlignment="0">
      <protection/>
    </xf>
    <xf numFmtId="49" fontId="77" fillId="0" borderId="10">
      <alignment vertical="center"/>
      <protection/>
    </xf>
    <xf numFmtId="0" fontId="44" fillId="0" borderId="0" applyNumberFormat="0" applyFill="0" applyBorder="0" applyAlignment="0" applyProtection="0"/>
    <xf numFmtId="0" fontId="128" fillId="34" borderId="1" applyNumberFormat="0" applyAlignment="0" applyProtection="0"/>
    <xf numFmtId="10" fontId="35" fillId="31" borderId="10" applyNumberFormat="0" applyBorder="0" applyAlignment="0" applyProtection="0"/>
    <xf numFmtId="10" fontId="35" fillId="35" borderId="10" applyNumberFormat="0" applyBorder="0" applyAlignment="0" applyProtection="0"/>
    <xf numFmtId="0" fontId="129" fillId="0" borderId="11" applyNumberFormat="0" applyFill="0" applyAlignment="0" applyProtection="0"/>
    <xf numFmtId="38" fontId="32" fillId="0" borderId="0" applyFont="0" applyFill="0" applyBorder="0" applyAlignment="0" applyProtection="0"/>
    <xf numFmtId="40" fontId="32" fillId="0" borderId="0" applyFont="0" applyFill="0" applyBorder="0" applyAlignment="0" applyProtection="0"/>
    <xf numFmtId="0" fontId="45" fillId="0" borderId="9">
      <alignment/>
      <protection/>
    </xf>
    <xf numFmtId="183" fontId="46" fillId="0" borderId="12">
      <alignment/>
      <protection/>
    </xf>
    <xf numFmtId="184" fontId="32" fillId="0" borderId="0" applyFont="0" applyFill="0" applyBorder="0" applyAlignment="0" applyProtection="0"/>
    <xf numFmtId="185" fontId="32"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0" fontId="47" fillId="0" borderId="0" applyNumberFormat="0" applyFont="0" applyFill="0" applyAlignment="0">
      <protection/>
    </xf>
    <xf numFmtId="0" fontId="130" fillId="36" borderId="0" applyNumberFormat="0" applyBorder="0" applyAlignment="0" applyProtection="0"/>
    <xf numFmtId="0" fontId="29" fillId="0" borderId="0">
      <alignment/>
      <protection/>
    </xf>
    <xf numFmtId="37" fontId="48" fillId="0" borderId="0">
      <alignment/>
      <protection/>
    </xf>
    <xf numFmtId="0" fontId="49" fillId="0" borderId="10" applyNumberFormat="0" applyFont="0" applyFill="0" applyBorder="0" applyAlignment="0">
      <protection/>
    </xf>
    <xf numFmtId="188" fontId="16" fillId="0" borderId="0">
      <alignment/>
      <protection/>
    </xf>
    <xf numFmtId="0" fontId="0"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0" fillId="0" borderId="0">
      <alignment/>
      <protection/>
    </xf>
    <xf numFmtId="0" fontId="0" fillId="0" borderId="0">
      <alignment/>
      <protection/>
    </xf>
    <xf numFmtId="0" fontId="131" fillId="0" borderId="0">
      <alignment/>
      <protection/>
    </xf>
    <xf numFmtId="0" fontId="4" fillId="0" borderId="0">
      <alignment/>
      <protection/>
    </xf>
    <xf numFmtId="0" fontId="4" fillId="0" borderId="0">
      <alignment/>
      <protection/>
    </xf>
    <xf numFmtId="0" fontId="0" fillId="0" borderId="0">
      <alignment/>
      <protection/>
    </xf>
    <xf numFmtId="0" fontId="131" fillId="0" borderId="0">
      <alignment/>
      <protection/>
    </xf>
    <xf numFmtId="0" fontId="13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9" fillId="0" borderId="0">
      <alignment/>
      <protection/>
    </xf>
    <xf numFmtId="0" fontId="4" fillId="0" borderId="0">
      <alignment/>
      <protection/>
    </xf>
    <xf numFmtId="0" fontId="85" fillId="0" borderId="0">
      <alignment/>
      <protection/>
    </xf>
    <xf numFmtId="0" fontId="0" fillId="0" borderId="0">
      <alignment/>
      <protection/>
    </xf>
    <xf numFmtId="0" fontId="131" fillId="0" borderId="0">
      <alignment/>
      <protection/>
    </xf>
    <xf numFmtId="0" fontId="133" fillId="0" borderId="0">
      <alignment/>
      <protection/>
    </xf>
    <xf numFmtId="0" fontId="8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78" fillId="0" borderId="0">
      <alignment/>
      <protection/>
    </xf>
    <xf numFmtId="0" fontId="78"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8"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50"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2" fillId="0" borderId="0">
      <alignment/>
      <protection/>
    </xf>
    <xf numFmtId="0" fontId="32" fillId="0" borderId="0">
      <alignment/>
      <protection/>
    </xf>
    <xf numFmtId="0" fontId="1" fillId="0" borderId="0">
      <alignment/>
      <protection/>
    </xf>
    <xf numFmtId="0" fontId="27" fillId="0" borderId="0">
      <alignment/>
      <protection/>
    </xf>
    <xf numFmtId="0" fontId="4" fillId="0" borderId="0">
      <alignment/>
      <protection/>
    </xf>
    <xf numFmtId="0" fontId="27" fillId="0" borderId="0">
      <alignment/>
      <protection/>
    </xf>
    <xf numFmtId="0" fontId="32" fillId="0" borderId="0">
      <alignment/>
      <protection/>
    </xf>
    <xf numFmtId="0" fontId="50" fillId="0" borderId="0">
      <alignment/>
      <protection/>
    </xf>
    <xf numFmtId="0" fontId="2" fillId="0" borderId="0">
      <alignment/>
      <protection/>
    </xf>
    <xf numFmtId="0" fontId="1" fillId="37" borderId="13" applyNumberFormat="0" applyFont="0" applyAlignment="0" applyProtection="0"/>
    <xf numFmtId="189" fontId="51" fillId="0" borderId="0" applyFont="0" applyFill="0" applyBorder="0" applyAlignment="0" applyProtection="0"/>
    <xf numFmtId="190" fontId="51" fillId="0" borderId="0" applyFont="0" applyFill="0" applyBorder="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4" fillId="0" borderId="0" applyFont="0" applyFill="0" applyBorder="0" applyAlignment="0" applyProtection="0"/>
    <xf numFmtId="0" fontId="29" fillId="0" borderId="0">
      <alignment/>
      <protection/>
    </xf>
    <xf numFmtId="0" fontId="134" fillId="28" borderId="14" applyNumberFormat="0" applyAlignment="0" applyProtection="0"/>
    <xf numFmtId="14" fontId="19" fillId="0" borderId="0">
      <alignment horizontal="center" wrapText="1"/>
      <protection locked="0"/>
    </xf>
    <xf numFmtId="9" fontId="1"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53" fillId="38" borderId="0" applyNumberFormat="0" applyFont="0" applyBorder="0" applyAlignment="0">
      <protection/>
    </xf>
    <xf numFmtId="14" fontId="54" fillId="0" borderId="0" applyNumberFormat="0" applyFill="0" applyBorder="0" applyAlignment="0" applyProtection="0"/>
    <xf numFmtId="0" fontId="2" fillId="0" borderId="0" applyNumberFormat="0" applyFill="0" applyBorder="0" applyAlignment="0" applyProtection="0"/>
    <xf numFmtId="0" fontId="53" fillId="1" borderId="5" applyNumberFormat="0" applyFont="0" applyAlignment="0">
      <protection/>
    </xf>
    <xf numFmtId="0" fontId="53" fillId="1" borderId="5" applyNumberFormat="0" applyFont="0" applyAlignment="0">
      <protection/>
    </xf>
    <xf numFmtId="0" fontId="56" fillId="0" borderId="0" applyNumberFormat="0" applyFill="0" applyBorder="0" applyAlignment="0">
      <protection/>
    </xf>
    <xf numFmtId="0" fontId="4" fillId="0" borderId="0">
      <alignment/>
      <protection/>
    </xf>
    <xf numFmtId="0" fontId="45" fillId="0" borderId="0">
      <alignment/>
      <protection/>
    </xf>
    <xf numFmtId="40" fontId="57" fillId="0" borderId="0" applyBorder="0">
      <alignment horizontal="right"/>
      <protection/>
    </xf>
    <xf numFmtId="191" fontId="52" fillId="0" borderId="15">
      <alignment horizontal="right" vertical="center"/>
      <protection/>
    </xf>
    <xf numFmtId="192" fontId="52" fillId="0" borderId="15">
      <alignment horizontal="center"/>
      <protection/>
    </xf>
    <xf numFmtId="0" fontId="52"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35" fillId="0" borderId="0" applyNumberFormat="0" applyFill="0" applyBorder="0" applyAlignment="0" applyProtection="0"/>
    <xf numFmtId="0" fontId="136" fillId="0" borderId="16" applyNumberFormat="0" applyFill="0" applyAlignment="0" applyProtection="0"/>
    <xf numFmtId="0" fontId="40" fillId="0" borderId="17">
      <alignment horizontal="center"/>
      <protection/>
    </xf>
    <xf numFmtId="193" fontId="52" fillId="0" borderId="0">
      <alignment/>
      <protection/>
    </xf>
    <xf numFmtId="194" fontId="52" fillId="0" borderId="10">
      <alignment/>
      <protection/>
    </xf>
    <xf numFmtId="5" fontId="58" fillId="39" borderId="18">
      <alignment vertical="top"/>
      <protection/>
    </xf>
    <xf numFmtId="0" fontId="59" fillId="40" borderId="10">
      <alignment horizontal="left" vertical="center"/>
      <protection/>
    </xf>
    <xf numFmtId="6" fontId="60" fillId="41" borderId="18">
      <alignment/>
      <protection/>
    </xf>
    <xf numFmtId="5" fontId="43" fillId="0" borderId="18">
      <alignment horizontal="left" vertical="top"/>
      <protection/>
    </xf>
    <xf numFmtId="0" fontId="61" fillId="42" borderId="0">
      <alignment horizontal="left" vertical="center"/>
      <protection/>
    </xf>
    <xf numFmtId="5" fontId="16" fillId="0" borderId="19">
      <alignment horizontal="left" vertical="top"/>
      <protection/>
    </xf>
    <xf numFmtId="0" fontId="62" fillId="0" borderId="19">
      <alignment horizontal="left" vertical="center"/>
      <protection/>
    </xf>
    <xf numFmtId="216" fontId="2" fillId="0" borderId="0" applyFont="0" applyFill="0" applyBorder="0" applyAlignment="0" applyProtection="0"/>
    <xf numFmtId="217" fontId="2" fillId="0" borderId="0" applyFont="0" applyFill="0" applyBorder="0" applyAlignment="0" applyProtection="0"/>
    <xf numFmtId="0" fontId="137" fillId="0" borderId="0" applyNumberFormat="0" applyFill="0" applyBorder="0" applyAlignment="0" applyProtection="0"/>
    <xf numFmtId="0" fontId="63" fillId="0" borderId="0" applyNumberFormat="0" applyFill="0" applyBorder="0" applyAlignment="0" applyProtection="0"/>
    <xf numFmtId="0" fontId="71" fillId="0" borderId="0" applyFont="0" applyFill="0" applyBorder="0" applyAlignment="0" applyProtection="0"/>
    <xf numFmtId="0" fontId="71" fillId="0" borderId="0" applyFont="0" applyFill="0" applyBorder="0" applyAlignment="0" applyProtection="0"/>
    <xf numFmtId="0" fontId="8" fillId="0" borderId="0">
      <alignment vertical="center"/>
      <protection/>
    </xf>
    <xf numFmtId="40" fontId="64" fillId="0" borderId="0" applyFont="0" applyFill="0" applyBorder="0" applyAlignment="0" applyProtection="0"/>
    <xf numFmtId="38"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9" fontId="65" fillId="0" borderId="0" applyFont="0" applyFill="0" applyBorder="0" applyAlignment="0" applyProtection="0"/>
    <xf numFmtId="0" fontId="66" fillId="0" borderId="0">
      <alignment/>
      <protection/>
    </xf>
    <xf numFmtId="0" fontId="65" fillId="0" borderId="0" applyFont="0" applyFill="0" applyBorder="0" applyAlignment="0" applyProtection="0"/>
    <xf numFmtId="0" fontId="65" fillId="0" borderId="0" applyFont="0" applyFill="0" applyBorder="0" applyAlignment="0" applyProtection="0"/>
    <xf numFmtId="198" fontId="68" fillId="0" borderId="0" applyFont="0" applyFill="0" applyBorder="0" applyAlignment="0" applyProtection="0"/>
    <xf numFmtId="199" fontId="68" fillId="0" borderId="0" applyFont="0" applyFill="0" applyBorder="0" applyAlignment="0" applyProtection="0"/>
    <xf numFmtId="0" fontId="69" fillId="0" borderId="0">
      <alignment/>
      <protection/>
    </xf>
    <xf numFmtId="0" fontId="47" fillId="0" borderId="0">
      <alignment/>
      <protection/>
    </xf>
    <xf numFmtId="166" fontId="67" fillId="0" borderId="0" applyFont="0" applyFill="0" applyBorder="0" applyAlignment="0" applyProtection="0"/>
    <xf numFmtId="195" fontId="67" fillId="0" borderId="0" applyFont="0" applyFill="0" applyBorder="0" applyAlignment="0" applyProtection="0"/>
    <xf numFmtId="0" fontId="70" fillId="0" borderId="0">
      <alignment/>
      <protection/>
    </xf>
    <xf numFmtId="200" fontId="67" fillId="0" borderId="0" applyFont="0" applyFill="0" applyBorder="0" applyAlignment="0" applyProtection="0"/>
    <xf numFmtId="184" fontId="7" fillId="0" borderId="0" applyFont="0" applyFill="0" applyBorder="0" applyAlignment="0" applyProtection="0"/>
    <xf numFmtId="201" fontId="67" fillId="0" borderId="0" applyFont="0" applyFill="0" applyBorder="0" applyAlignment="0" applyProtection="0"/>
  </cellStyleXfs>
  <cellXfs count="412">
    <xf numFmtId="0" fontId="0" fillId="0" borderId="0" xfId="0" applyAlignment="1">
      <alignment/>
    </xf>
    <xf numFmtId="209" fontId="80" fillId="43" borderId="0" xfId="101" applyNumberFormat="1" applyFont="1" applyFill="1" applyAlignment="1">
      <alignment vertical="center"/>
    </xf>
    <xf numFmtId="0" fontId="17" fillId="43" borderId="0" xfId="327" applyFont="1" applyFill="1" applyAlignment="1">
      <alignment horizontal="center"/>
      <protection/>
    </xf>
    <xf numFmtId="0" fontId="17" fillId="43" borderId="0" xfId="327" applyFont="1" applyFill="1" applyAlignment="1">
      <alignment/>
      <protection/>
    </xf>
    <xf numFmtId="4" fontId="17" fillId="43" borderId="0" xfId="327" applyNumberFormat="1" applyFont="1" applyFill="1" applyAlignment="1">
      <alignment horizontal="right"/>
      <protection/>
    </xf>
    <xf numFmtId="0" fontId="73" fillId="43" borderId="0" xfId="327" applyFont="1" applyFill="1">
      <alignment/>
      <protection/>
    </xf>
    <xf numFmtId="0" fontId="17" fillId="43" borderId="0" xfId="327" applyFont="1" applyFill="1">
      <alignment/>
      <protection/>
    </xf>
    <xf numFmtId="209" fontId="75" fillId="43" borderId="0" xfId="101" applyNumberFormat="1" applyFont="1" applyFill="1" applyAlignment="1">
      <alignment vertical="center"/>
    </xf>
    <xf numFmtId="4" fontId="73" fillId="43" borderId="10" xfId="327" applyNumberFormat="1" applyFont="1" applyFill="1" applyBorder="1" applyAlignment="1">
      <alignment horizontal="center" vertical="center" wrapText="1"/>
      <protection/>
    </xf>
    <xf numFmtId="209" fontId="73" fillId="44" borderId="0" xfId="101" applyNumberFormat="1" applyFont="1" applyFill="1" applyAlignment="1">
      <alignment vertical="center"/>
    </xf>
    <xf numFmtId="209" fontId="74" fillId="43" borderId="0" xfId="101" applyNumberFormat="1" applyFont="1" applyFill="1" applyAlignment="1">
      <alignment vertical="center"/>
    </xf>
    <xf numFmtId="209" fontId="74" fillId="43" borderId="12" xfId="101" applyNumberFormat="1" applyFont="1" applyFill="1" applyBorder="1" applyAlignment="1">
      <alignment vertical="center" wrapText="1"/>
    </xf>
    <xf numFmtId="0" fontId="74" fillId="43" borderId="20" xfId="249" applyFont="1" applyFill="1" applyBorder="1" applyAlignment="1">
      <alignment horizontal="center" vertical="center" wrapText="1"/>
      <protection/>
    </xf>
    <xf numFmtId="209" fontId="73" fillId="43" borderId="0" xfId="101" applyNumberFormat="1" applyFont="1" applyFill="1" applyAlignment="1">
      <alignment vertical="center"/>
    </xf>
    <xf numFmtId="209" fontId="74" fillId="43" borderId="0" xfId="101" applyNumberFormat="1" applyFont="1" applyFill="1" applyAlignment="1">
      <alignment vertical="center" wrapText="1"/>
    </xf>
    <xf numFmtId="0" fontId="80" fillId="43" borderId="0" xfId="249" applyFont="1" applyFill="1">
      <alignment/>
      <protection/>
    </xf>
    <xf numFmtId="0" fontId="75" fillId="43" borderId="0" xfId="249" applyFont="1" applyFill="1" applyAlignment="1">
      <alignment horizontal="center"/>
      <protection/>
    </xf>
    <xf numFmtId="0" fontId="75" fillId="43" borderId="0" xfId="249" applyFont="1" applyFill="1">
      <alignment/>
      <protection/>
    </xf>
    <xf numFmtId="0" fontId="74" fillId="43" borderId="0" xfId="249" applyFont="1" applyFill="1">
      <alignment/>
      <protection/>
    </xf>
    <xf numFmtId="0" fontId="73" fillId="43" borderId="10" xfId="249" applyFont="1" applyFill="1" applyBorder="1" applyAlignment="1">
      <alignment horizontal="center" vertical="center" wrapText="1"/>
      <protection/>
    </xf>
    <xf numFmtId="0" fontId="73" fillId="43" borderId="10" xfId="249" applyFont="1" applyFill="1" applyBorder="1" applyAlignment="1">
      <alignment vertical="center" wrapText="1"/>
      <protection/>
    </xf>
    <xf numFmtId="4" fontId="73" fillId="43" borderId="10" xfId="249" applyNumberFormat="1" applyFont="1" applyFill="1" applyBorder="1" applyAlignment="1">
      <alignment horizontal="right" vertical="center" wrapText="1"/>
      <protection/>
    </xf>
    <xf numFmtId="0" fontId="73" fillId="43" borderId="21" xfId="327" applyFont="1" applyFill="1" applyBorder="1" applyAlignment="1">
      <alignment horizontal="center" vertical="center" wrapText="1"/>
      <protection/>
    </xf>
    <xf numFmtId="0" fontId="73" fillId="43" borderId="21" xfId="327" applyFont="1" applyFill="1" applyBorder="1" applyAlignment="1">
      <alignment vertical="center" wrapText="1"/>
      <protection/>
    </xf>
    <xf numFmtId="4" fontId="73" fillId="43" borderId="21" xfId="327" applyNumberFormat="1" applyFont="1" applyFill="1" applyBorder="1" applyAlignment="1">
      <alignment horizontal="right" vertical="center" wrapText="1"/>
      <protection/>
    </xf>
    <xf numFmtId="0" fontId="73" fillId="43" borderId="21" xfId="303" applyFont="1" applyFill="1" applyBorder="1" applyAlignment="1">
      <alignment horizontal="center" vertical="center" wrapText="1"/>
      <protection/>
    </xf>
    <xf numFmtId="0" fontId="74" fillId="43" borderId="21" xfId="249" applyFont="1" applyFill="1" applyBorder="1" applyAlignment="1">
      <alignment horizontal="center" vertical="center" wrapText="1"/>
      <protection/>
    </xf>
    <xf numFmtId="0" fontId="74" fillId="43" borderId="20" xfId="327" applyFont="1" applyFill="1" applyBorder="1" applyAlignment="1">
      <alignment horizontal="center" vertical="center" wrapText="1"/>
      <protection/>
    </xf>
    <xf numFmtId="0" fontId="74" fillId="43" borderId="20" xfId="327" applyFont="1" applyFill="1" applyBorder="1" applyAlignment="1">
      <alignment vertical="center" wrapText="1"/>
      <protection/>
    </xf>
    <xf numFmtId="0" fontId="74" fillId="43" borderId="20" xfId="327" applyFont="1" applyFill="1" applyBorder="1" applyAlignment="1">
      <alignment horizontal="left" vertical="center" wrapText="1"/>
      <protection/>
    </xf>
    <xf numFmtId="4" fontId="74" fillId="43" borderId="20" xfId="132" applyNumberFormat="1" applyFont="1" applyFill="1" applyBorder="1" applyAlignment="1">
      <alignment horizontal="right" vertical="center" wrapText="1"/>
    </xf>
    <xf numFmtId="4" fontId="74" fillId="43" borderId="20" xfId="327" applyNumberFormat="1" applyFont="1" applyFill="1" applyBorder="1" applyAlignment="1">
      <alignment horizontal="right" vertical="center" wrapText="1"/>
      <protection/>
    </xf>
    <xf numFmtId="0" fontId="74" fillId="43" borderId="20" xfId="249" applyFont="1" applyFill="1" applyBorder="1" applyAlignment="1">
      <alignment horizontal="left" vertical="center" wrapText="1"/>
      <protection/>
    </xf>
    <xf numFmtId="4" fontId="74" fillId="43" borderId="20" xfId="249" applyNumberFormat="1" applyFont="1" applyFill="1" applyBorder="1" applyAlignment="1">
      <alignment horizontal="right" vertical="center" wrapText="1"/>
      <protection/>
    </xf>
    <xf numFmtId="0" fontId="74" fillId="44" borderId="20" xfId="327" applyFont="1" applyFill="1" applyBorder="1" applyAlignment="1">
      <alignment horizontal="center" vertical="center" wrapText="1"/>
      <protection/>
    </xf>
    <xf numFmtId="0" fontId="74" fillId="44" borderId="20" xfId="285" applyFont="1" applyFill="1" applyBorder="1" applyAlignment="1">
      <alignment horizontal="left" vertical="center" wrapText="1"/>
      <protection/>
    </xf>
    <xf numFmtId="0" fontId="74" fillId="44" borderId="20" xfId="285" applyFont="1" applyFill="1" applyBorder="1" applyAlignment="1">
      <alignment horizontal="center" vertical="center" wrapText="1"/>
      <protection/>
    </xf>
    <xf numFmtId="0" fontId="74" fillId="44" borderId="20" xfId="327" applyFont="1" applyFill="1" applyBorder="1" applyAlignment="1">
      <alignment horizontal="left" vertical="center" wrapText="1"/>
      <protection/>
    </xf>
    <xf numFmtId="4" fontId="74" fillId="44" borderId="20" xfId="285" applyNumberFormat="1" applyFont="1" applyFill="1" applyBorder="1" applyAlignment="1">
      <alignment horizontal="right" vertical="center" wrapText="1"/>
      <protection/>
    </xf>
    <xf numFmtId="4" fontId="74" fillId="44" borderId="20" xfId="327" applyNumberFormat="1" applyFont="1" applyFill="1" applyBorder="1" applyAlignment="1">
      <alignment horizontal="right" vertical="center" wrapText="1"/>
      <protection/>
    </xf>
    <xf numFmtId="0" fontId="74" fillId="44" borderId="20" xfId="249" applyFont="1" applyFill="1" applyBorder="1" applyAlignment="1">
      <alignment horizontal="center" vertical="center" wrapText="1"/>
      <protection/>
    </xf>
    <xf numFmtId="0" fontId="74" fillId="44" borderId="0" xfId="249" applyFont="1" applyFill="1">
      <alignment/>
      <protection/>
    </xf>
    <xf numFmtId="209" fontId="74" fillId="44" borderId="0" xfId="101" applyNumberFormat="1" applyFont="1" applyFill="1" applyAlignment="1">
      <alignment vertical="center"/>
    </xf>
    <xf numFmtId="0" fontId="75" fillId="44" borderId="0" xfId="249" applyFont="1" applyFill="1">
      <alignment/>
      <protection/>
    </xf>
    <xf numFmtId="0" fontId="74" fillId="44" borderId="20" xfId="327" applyFont="1" applyFill="1" applyBorder="1" applyAlignment="1">
      <alignment vertical="center" wrapText="1"/>
      <protection/>
    </xf>
    <xf numFmtId="4" fontId="74" fillId="44" borderId="20" xfId="132" applyNumberFormat="1" applyFont="1" applyFill="1" applyBorder="1" applyAlignment="1">
      <alignment horizontal="right" vertical="center" wrapText="1"/>
    </xf>
    <xf numFmtId="0" fontId="74" fillId="44" borderId="20" xfId="249" applyFont="1" applyFill="1" applyBorder="1" applyAlignment="1">
      <alignment vertical="center" wrapText="1"/>
      <protection/>
    </xf>
    <xf numFmtId="2" fontId="74" fillId="44" borderId="20" xfId="327" applyNumberFormat="1" applyFont="1" applyFill="1" applyBorder="1" applyAlignment="1">
      <alignment horizontal="left" vertical="center" wrapText="1"/>
      <protection/>
    </xf>
    <xf numFmtId="0" fontId="74" fillId="43" borderId="20" xfId="247" applyFont="1" applyFill="1" applyBorder="1" applyAlignment="1">
      <alignment horizontal="left" vertical="center" wrapText="1"/>
      <protection/>
    </xf>
    <xf numFmtId="0" fontId="74" fillId="43" borderId="20" xfId="247" applyFont="1" applyFill="1" applyBorder="1" applyAlignment="1">
      <alignment horizontal="center" vertical="center" wrapText="1"/>
      <protection/>
    </xf>
    <xf numFmtId="0" fontId="74" fillId="43" borderId="20" xfId="249" applyFont="1" applyFill="1" applyBorder="1" applyAlignment="1">
      <alignment horizontal="left" vertical="center" wrapText="1" shrinkToFit="1"/>
      <protection/>
    </xf>
    <xf numFmtId="4" fontId="74" fillId="43" borderId="20" xfId="247" applyNumberFormat="1" applyFont="1" applyFill="1" applyBorder="1" applyAlignment="1">
      <alignment horizontal="right" vertical="center" wrapText="1"/>
      <protection/>
    </xf>
    <xf numFmtId="0" fontId="73" fillId="43" borderId="20" xfId="249" applyFont="1" applyFill="1" applyBorder="1" applyAlignment="1">
      <alignment horizontal="center" vertical="center" wrapText="1"/>
      <protection/>
    </xf>
    <xf numFmtId="0" fontId="73" fillId="43" borderId="20" xfId="249" applyFont="1" applyFill="1" applyBorder="1" applyAlignment="1">
      <alignment horizontal="left" vertical="center" wrapText="1"/>
      <protection/>
    </xf>
    <xf numFmtId="4" fontId="73" fillId="43" borderId="20" xfId="324" applyNumberFormat="1" applyFont="1" applyFill="1" applyBorder="1" applyAlignment="1">
      <alignment horizontal="right" vertical="center" wrapText="1"/>
      <protection/>
    </xf>
    <xf numFmtId="0" fontId="73" fillId="43" borderId="20" xfId="324" applyFont="1" applyFill="1" applyBorder="1" applyAlignment="1">
      <alignment horizontal="center" vertical="center" wrapText="1"/>
      <protection/>
    </xf>
    <xf numFmtId="0" fontId="73" fillId="43" borderId="0" xfId="249" applyFont="1" applyFill="1">
      <alignment/>
      <protection/>
    </xf>
    <xf numFmtId="4" fontId="73" fillId="43" borderId="0" xfId="249" applyNumberFormat="1" applyFont="1" applyFill="1">
      <alignment/>
      <protection/>
    </xf>
    <xf numFmtId="0" fontId="82" fillId="43" borderId="0" xfId="249" applyFont="1" applyFill="1">
      <alignment/>
      <protection/>
    </xf>
    <xf numFmtId="0" fontId="73" fillId="43" borderId="20" xfId="327" applyFont="1" applyFill="1" applyBorder="1" applyAlignment="1">
      <alignment horizontal="center" vertical="center" wrapText="1"/>
      <protection/>
    </xf>
    <xf numFmtId="0" fontId="73" fillId="43" borderId="20" xfId="327" applyFont="1" applyFill="1" applyBorder="1" applyAlignment="1">
      <alignment vertical="center" wrapText="1"/>
      <protection/>
    </xf>
    <xf numFmtId="4" fontId="73" fillId="43" borderId="20" xfId="327" applyNumberFormat="1" applyFont="1" applyFill="1" applyBorder="1" applyAlignment="1">
      <alignment horizontal="right" vertical="center" wrapText="1"/>
      <protection/>
    </xf>
    <xf numFmtId="0" fontId="74" fillId="44" borderId="20" xfId="249" applyFont="1" applyFill="1" applyBorder="1" applyAlignment="1">
      <alignment horizontal="left" vertical="center" wrapText="1"/>
      <protection/>
    </xf>
    <xf numFmtId="0" fontId="73" fillId="44" borderId="20" xfId="327" applyFont="1" applyFill="1" applyBorder="1" applyAlignment="1">
      <alignment vertical="center" wrapText="1"/>
      <protection/>
    </xf>
    <xf numFmtId="4" fontId="74" fillId="44" borderId="20" xfId="249" applyNumberFormat="1" applyFont="1" applyFill="1" applyBorder="1" applyAlignment="1">
      <alignment horizontal="right" vertical="center" wrapText="1"/>
      <protection/>
    </xf>
    <xf numFmtId="4" fontId="73" fillId="44" borderId="20" xfId="327" applyNumberFormat="1" applyFont="1" applyFill="1" applyBorder="1" applyAlignment="1">
      <alignment horizontal="right" vertical="center" wrapText="1"/>
      <protection/>
    </xf>
    <xf numFmtId="0" fontId="73" fillId="44" borderId="20" xfId="327" applyFont="1" applyFill="1" applyBorder="1" applyAlignment="1">
      <alignment horizontal="center" vertical="center" wrapText="1"/>
      <protection/>
    </xf>
    <xf numFmtId="0" fontId="74" fillId="44" borderId="0" xfId="249" applyFont="1" applyFill="1" applyAlignment="1">
      <alignment vertical="center"/>
      <protection/>
    </xf>
    <xf numFmtId="0" fontId="74" fillId="43" borderId="0" xfId="249" applyFont="1" applyFill="1" applyAlignment="1">
      <alignment vertical="center"/>
      <protection/>
    </xf>
    <xf numFmtId="4" fontId="74" fillId="43" borderId="20" xfId="260" applyNumberFormat="1" applyFont="1" applyFill="1" applyBorder="1" applyAlignment="1">
      <alignment horizontal="right" vertical="center" wrapText="1"/>
      <protection/>
    </xf>
    <xf numFmtId="2" fontId="73" fillId="43" borderId="20" xfId="249" applyNumberFormat="1" applyFont="1" applyFill="1" applyBorder="1" applyAlignment="1">
      <alignment horizontal="left" vertical="center" wrapText="1"/>
      <protection/>
    </xf>
    <xf numFmtId="4" fontId="73" fillId="43" borderId="20" xfId="249" applyNumberFormat="1" applyFont="1" applyFill="1" applyBorder="1" applyAlignment="1">
      <alignment horizontal="right" vertical="center" wrapText="1"/>
      <protection/>
    </xf>
    <xf numFmtId="2" fontId="73" fillId="43" borderId="20" xfId="249" applyNumberFormat="1" applyFont="1" applyFill="1" applyBorder="1" applyAlignment="1">
      <alignment horizontal="center" vertical="center" wrapText="1"/>
      <protection/>
    </xf>
    <xf numFmtId="0" fontId="74" fillId="44" borderId="20" xfId="247" applyFont="1" applyFill="1" applyBorder="1" applyAlignment="1">
      <alignment horizontal="left" vertical="center" wrapText="1"/>
      <protection/>
    </xf>
    <xf numFmtId="0" fontId="74" fillId="44" borderId="20" xfId="247" applyFont="1" applyFill="1" applyBorder="1" applyAlignment="1">
      <alignment horizontal="center" vertical="center" wrapText="1"/>
      <protection/>
    </xf>
    <xf numFmtId="0" fontId="74" fillId="44" borderId="20" xfId="249" applyFont="1" applyFill="1" applyBorder="1" applyAlignment="1">
      <alignment horizontal="left" vertical="center" wrapText="1" shrinkToFit="1"/>
      <protection/>
    </xf>
    <xf numFmtId="4" fontId="74" fillId="44" borderId="20" xfId="247" applyNumberFormat="1" applyFont="1" applyFill="1" applyBorder="1" applyAlignment="1">
      <alignment horizontal="right" vertical="center" wrapText="1"/>
      <protection/>
    </xf>
    <xf numFmtId="2" fontId="74" fillId="43" borderId="20" xfId="327" applyNumberFormat="1" applyFont="1" applyFill="1" applyBorder="1" applyAlignment="1">
      <alignment horizontal="center" vertical="center" wrapText="1"/>
      <protection/>
    </xf>
    <xf numFmtId="0" fontId="74" fillId="43" borderId="20" xfId="249" applyFont="1" applyFill="1" applyBorder="1" applyAlignment="1">
      <alignment vertical="center" wrapText="1"/>
      <protection/>
    </xf>
    <xf numFmtId="0" fontId="74" fillId="43" borderId="0" xfId="249" applyFont="1" applyFill="1" applyAlignment="1">
      <alignment vertical="center" wrapText="1"/>
      <protection/>
    </xf>
    <xf numFmtId="0" fontId="74" fillId="43" borderId="20" xfId="294" applyFont="1" applyFill="1" applyBorder="1" applyAlignment="1">
      <alignment vertical="center" wrapText="1"/>
      <protection/>
    </xf>
    <xf numFmtId="202" fontId="73" fillId="43" borderId="20" xfId="249" applyNumberFormat="1" applyFont="1" applyFill="1" applyBorder="1" applyAlignment="1">
      <alignment horizontal="center" vertical="center" wrapText="1"/>
      <protection/>
    </xf>
    <xf numFmtId="2" fontId="74" fillId="43" borderId="20" xfId="327" applyNumberFormat="1" applyFont="1" applyFill="1" applyBorder="1" applyAlignment="1">
      <alignment horizontal="left" vertical="center" wrapText="1"/>
      <protection/>
    </xf>
    <xf numFmtId="4" fontId="74" fillId="44" borderId="0" xfId="249" applyNumberFormat="1" applyFont="1" applyFill="1">
      <alignment/>
      <protection/>
    </xf>
    <xf numFmtId="4" fontId="74" fillId="43" borderId="20" xfId="132" applyNumberFormat="1" applyFont="1" applyFill="1" applyBorder="1" applyAlignment="1">
      <alignment horizontal="right" vertical="center" wrapText="1" shrinkToFit="1"/>
    </xf>
    <xf numFmtId="2" fontId="74" fillId="43" borderId="20" xfId="249" applyNumberFormat="1" applyFont="1" applyFill="1" applyBorder="1" applyAlignment="1">
      <alignment horizontal="center" vertical="center" wrapText="1"/>
      <protection/>
    </xf>
    <xf numFmtId="0" fontId="74" fillId="44" borderId="20" xfId="246" applyFont="1" applyFill="1" applyBorder="1" applyAlignment="1">
      <alignment horizontal="left" vertical="center" wrapText="1"/>
      <protection/>
    </xf>
    <xf numFmtId="0" fontId="74" fillId="44" borderId="20" xfId="246" applyFont="1" applyFill="1" applyBorder="1" applyAlignment="1">
      <alignment horizontal="center" vertical="center" wrapText="1"/>
      <protection/>
    </xf>
    <xf numFmtId="4" fontId="74" fillId="44" borderId="20" xfId="246" applyNumberFormat="1" applyFont="1" applyFill="1" applyBorder="1" applyAlignment="1">
      <alignment horizontal="right" vertical="center" wrapText="1"/>
      <protection/>
    </xf>
    <xf numFmtId="0" fontId="74" fillId="45" borderId="20" xfId="327" applyFont="1" applyFill="1" applyBorder="1" applyAlignment="1">
      <alignment horizontal="center" vertical="center" wrapText="1"/>
      <protection/>
    </xf>
    <xf numFmtId="0" fontId="74" fillId="45" borderId="20" xfId="249" applyFont="1" applyFill="1" applyBorder="1" applyAlignment="1">
      <alignment vertical="center" wrapText="1"/>
      <protection/>
    </xf>
    <xf numFmtId="2" fontId="74" fillId="45" borderId="20" xfId="327" applyNumberFormat="1" applyFont="1" applyFill="1" applyBorder="1" applyAlignment="1">
      <alignment horizontal="left" vertical="center" wrapText="1"/>
      <protection/>
    </xf>
    <xf numFmtId="4" fontId="74" fillId="45" borderId="20" xfId="132" applyNumberFormat="1" applyFont="1" applyFill="1" applyBorder="1" applyAlignment="1">
      <alignment horizontal="right" vertical="center" wrapText="1"/>
    </xf>
    <xf numFmtId="4" fontId="74" fillId="45" borderId="20" xfId="327" applyNumberFormat="1" applyFont="1" applyFill="1" applyBorder="1" applyAlignment="1">
      <alignment horizontal="right" vertical="center" wrapText="1"/>
      <protection/>
    </xf>
    <xf numFmtId="0" fontId="74" fillId="45" borderId="20" xfId="249" applyFont="1" applyFill="1" applyBorder="1" applyAlignment="1">
      <alignment horizontal="center" vertical="center" wrapText="1"/>
      <protection/>
    </xf>
    <xf numFmtId="0" fontId="74" fillId="45" borderId="0" xfId="249" applyFont="1" applyFill="1">
      <alignment/>
      <protection/>
    </xf>
    <xf numFmtId="209" fontId="74" fillId="45" borderId="0" xfId="101" applyNumberFormat="1" applyFont="1" applyFill="1" applyAlignment="1">
      <alignment vertical="center"/>
    </xf>
    <xf numFmtId="0" fontId="75" fillId="45" borderId="0" xfId="249" applyFont="1" applyFill="1">
      <alignment/>
      <protection/>
    </xf>
    <xf numFmtId="0" fontId="8" fillId="43" borderId="20" xfId="249" applyFont="1" applyFill="1" applyBorder="1" applyAlignment="1">
      <alignment horizontal="left" vertical="center" wrapText="1"/>
      <protection/>
    </xf>
    <xf numFmtId="0" fontId="8" fillId="43" borderId="20" xfId="249" applyFont="1" applyFill="1" applyBorder="1" applyAlignment="1">
      <alignment horizontal="center" vertical="center" wrapText="1"/>
      <protection/>
    </xf>
    <xf numFmtId="4" fontId="8" fillId="43" borderId="20" xfId="249" applyNumberFormat="1" applyFont="1" applyFill="1" applyBorder="1" applyAlignment="1">
      <alignment horizontal="right" vertical="center" wrapText="1"/>
      <protection/>
    </xf>
    <xf numFmtId="0" fontId="8" fillId="43" borderId="20" xfId="285" applyFont="1" applyFill="1" applyBorder="1" applyAlignment="1">
      <alignment horizontal="left" vertical="center" wrapText="1"/>
      <protection/>
    </xf>
    <xf numFmtId="0" fontId="8" fillId="43" borderId="20" xfId="285" applyFont="1" applyFill="1" applyBorder="1" applyAlignment="1">
      <alignment horizontal="center" vertical="center" wrapText="1"/>
      <protection/>
    </xf>
    <xf numFmtId="4" fontId="8" fillId="43" borderId="20" xfId="285" applyNumberFormat="1" applyFont="1" applyFill="1" applyBorder="1" applyAlignment="1">
      <alignment horizontal="right" vertical="center" wrapText="1"/>
      <protection/>
    </xf>
    <xf numFmtId="0" fontId="8" fillId="43" borderId="22" xfId="247" applyFont="1" applyFill="1" applyBorder="1" applyAlignment="1">
      <alignment horizontal="left" vertical="center" wrapText="1"/>
      <protection/>
    </xf>
    <xf numFmtId="0" fontId="8" fillId="43" borderId="22" xfId="247" applyFont="1" applyFill="1" applyBorder="1" applyAlignment="1">
      <alignment horizontal="center" vertical="center" wrapText="1"/>
      <protection/>
    </xf>
    <xf numFmtId="0" fontId="8" fillId="43" borderId="22" xfId="249" applyFont="1" applyFill="1" applyBorder="1" applyAlignment="1">
      <alignment horizontal="left" vertical="center" wrapText="1" shrinkToFit="1"/>
      <protection/>
    </xf>
    <xf numFmtId="0" fontId="74" fillId="43" borderId="20" xfId="249" applyFont="1" applyFill="1" applyBorder="1" applyAlignment="1">
      <alignment horizontal="center" vertical="center" wrapText="1" shrinkToFit="1"/>
      <protection/>
    </xf>
    <xf numFmtId="0" fontId="73" fillId="44" borderId="0" xfId="249" applyFont="1" applyFill="1">
      <alignment/>
      <protection/>
    </xf>
    <xf numFmtId="0" fontId="82" fillId="44" borderId="0" xfId="249" applyFont="1" applyFill="1">
      <alignment/>
      <protection/>
    </xf>
    <xf numFmtId="4" fontId="74" fillId="44" borderId="20" xfId="132" applyNumberFormat="1" applyFont="1" applyFill="1" applyBorder="1" applyAlignment="1">
      <alignment horizontal="right" vertical="center" wrapText="1" shrinkToFit="1"/>
    </xf>
    <xf numFmtId="1" fontId="74" fillId="44" borderId="20" xfId="249" applyNumberFormat="1" applyFont="1" applyFill="1" applyBorder="1" applyAlignment="1">
      <alignment horizontal="center" vertical="center" wrapText="1"/>
      <protection/>
    </xf>
    <xf numFmtId="209" fontId="74" fillId="44" borderId="20" xfId="101" applyNumberFormat="1" applyFont="1" applyFill="1" applyBorder="1" applyAlignment="1">
      <alignment horizontal="right" vertical="center" wrapText="1"/>
    </xf>
    <xf numFmtId="4" fontId="73" fillId="43" borderId="20" xfId="327" applyNumberFormat="1" applyFont="1" applyFill="1" applyBorder="1" applyAlignment="1">
      <alignment vertical="center" wrapText="1"/>
      <protection/>
    </xf>
    <xf numFmtId="2" fontId="74" fillId="44" borderId="20" xfId="249" applyNumberFormat="1" applyFont="1" applyFill="1" applyBorder="1" applyAlignment="1">
      <alignment horizontal="center" vertical="center" wrapText="1"/>
      <protection/>
    </xf>
    <xf numFmtId="0" fontId="73" fillId="44" borderId="0" xfId="249" applyFont="1" applyFill="1" applyAlignment="1">
      <alignment vertical="center"/>
      <protection/>
    </xf>
    <xf numFmtId="0" fontId="82" fillId="44" borderId="0" xfId="249" applyFont="1" applyFill="1" applyAlignment="1">
      <alignment vertical="center"/>
      <protection/>
    </xf>
    <xf numFmtId="0" fontId="73" fillId="43" borderId="0" xfId="249" applyFont="1" applyFill="1" applyAlignment="1">
      <alignment vertical="center"/>
      <protection/>
    </xf>
    <xf numFmtId="0" fontId="82" fillId="43" borderId="0" xfId="249" applyFont="1" applyFill="1" applyAlignment="1">
      <alignment vertical="center"/>
      <protection/>
    </xf>
    <xf numFmtId="0" fontId="74" fillId="45" borderId="20" xfId="247" applyFont="1" applyFill="1" applyBorder="1" applyAlignment="1">
      <alignment horizontal="left" vertical="center" wrapText="1"/>
      <protection/>
    </xf>
    <xf numFmtId="0" fontId="74" fillId="45" borderId="20" xfId="247" applyFont="1" applyFill="1" applyBorder="1" applyAlignment="1">
      <alignment horizontal="center" vertical="center" wrapText="1"/>
      <protection/>
    </xf>
    <xf numFmtId="0" fontId="74" fillId="45" borderId="20" xfId="249" applyFont="1" applyFill="1" applyBorder="1" applyAlignment="1">
      <alignment horizontal="left" vertical="center" wrapText="1" shrinkToFit="1"/>
      <protection/>
    </xf>
    <xf numFmtId="4" fontId="74" fillId="45" borderId="20" xfId="247" applyNumberFormat="1" applyFont="1" applyFill="1" applyBorder="1" applyAlignment="1">
      <alignment horizontal="right" vertical="center" wrapText="1"/>
      <protection/>
    </xf>
    <xf numFmtId="0" fontId="8" fillId="43" borderId="19" xfId="247" applyFont="1" applyFill="1" applyBorder="1" applyAlignment="1">
      <alignment horizontal="left" vertical="center" wrapText="1"/>
      <protection/>
    </xf>
    <xf numFmtId="0" fontId="8" fillId="43" borderId="19" xfId="247" applyFont="1" applyFill="1" applyBorder="1" applyAlignment="1">
      <alignment horizontal="center" vertical="center" wrapText="1"/>
      <protection/>
    </xf>
    <xf numFmtId="0" fontId="8" fillId="43" borderId="19" xfId="249" applyFont="1" applyFill="1" applyBorder="1" applyAlignment="1">
      <alignment horizontal="left" vertical="center" wrapText="1" shrinkToFit="1"/>
      <protection/>
    </xf>
    <xf numFmtId="0" fontId="8" fillId="43" borderId="23" xfId="247" applyFont="1" applyFill="1" applyBorder="1" applyAlignment="1">
      <alignment horizontal="left" vertical="center" wrapText="1"/>
      <protection/>
    </xf>
    <xf numFmtId="0" fontId="8" fillId="43" borderId="23" xfId="247" applyFont="1" applyFill="1" applyBorder="1" applyAlignment="1">
      <alignment horizontal="center" vertical="center" wrapText="1"/>
      <protection/>
    </xf>
    <xf numFmtId="0" fontId="8" fillId="43" borderId="23" xfId="249" applyFont="1" applyFill="1" applyBorder="1" applyAlignment="1">
      <alignment horizontal="left" vertical="center" wrapText="1" shrinkToFit="1"/>
      <protection/>
    </xf>
    <xf numFmtId="0" fontId="74" fillId="43" borderId="20" xfId="328" applyFont="1" applyFill="1" applyBorder="1" applyAlignment="1">
      <alignment vertical="center" wrapText="1"/>
      <protection/>
    </xf>
    <xf numFmtId="0" fontId="74" fillId="43" borderId="20" xfId="328" applyFont="1" applyFill="1" applyBorder="1" applyAlignment="1">
      <alignment horizontal="center" vertical="center" wrapText="1"/>
      <protection/>
    </xf>
    <xf numFmtId="4" fontId="74" fillId="43" borderId="20" xfId="327" applyNumberFormat="1" applyFont="1" applyFill="1" applyBorder="1" applyAlignment="1">
      <alignment vertical="center" wrapText="1"/>
      <protection/>
    </xf>
    <xf numFmtId="0" fontId="73" fillId="43" borderId="20" xfId="327" applyFont="1" applyFill="1" applyBorder="1" applyAlignment="1">
      <alignment horizontal="left" vertical="center" wrapText="1"/>
      <protection/>
    </xf>
    <xf numFmtId="2" fontId="74" fillId="44" borderId="20" xfId="327" applyNumberFormat="1" applyFont="1" applyFill="1" applyBorder="1" applyAlignment="1">
      <alignment horizontal="center" vertical="center" wrapText="1"/>
      <protection/>
    </xf>
    <xf numFmtId="2" fontId="74" fillId="43" borderId="20" xfId="249" applyNumberFormat="1" applyFont="1" applyFill="1" applyBorder="1" applyAlignment="1">
      <alignment vertical="center" wrapText="1"/>
      <protection/>
    </xf>
    <xf numFmtId="2" fontId="74" fillId="43" borderId="20" xfId="249" applyNumberFormat="1" applyFont="1" applyFill="1" applyBorder="1" applyAlignment="1">
      <alignment horizontal="left" vertical="center" wrapText="1"/>
      <protection/>
    </xf>
    <xf numFmtId="0" fontId="74" fillId="43" borderId="0" xfId="249" applyFont="1" applyFill="1" applyAlignment="1">
      <alignment wrapText="1"/>
      <protection/>
    </xf>
    <xf numFmtId="0" fontId="74" fillId="44" borderId="20" xfId="249" applyFont="1" applyFill="1" applyBorder="1" applyAlignment="1">
      <alignment horizontal="center" vertical="center" wrapText="1" shrinkToFit="1"/>
      <protection/>
    </xf>
    <xf numFmtId="0" fontId="74" fillId="43" borderId="20" xfId="249" applyFont="1" applyFill="1" applyBorder="1" applyAlignment="1">
      <alignment vertical="center" wrapText="1" shrinkToFit="1"/>
      <protection/>
    </xf>
    <xf numFmtId="0" fontId="74" fillId="43" borderId="20" xfId="245" applyFont="1" applyFill="1" applyBorder="1" applyAlignment="1">
      <alignment horizontal="left" vertical="center" wrapText="1"/>
      <protection/>
    </xf>
    <xf numFmtId="0" fontId="74" fillId="43" borderId="20" xfId="245" applyFont="1" applyFill="1" applyBorder="1" applyAlignment="1">
      <alignment horizontal="center" vertical="center" wrapText="1"/>
      <protection/>
    </xf>
    <xf numFmtId="4" fontId="74" fillId="43" borderId="20" xfId="245" applyNumberFormat="1" applyFont="1" applyFill="1" applyBorder="1" applyAlignment="1">
      <alignment horizontal="right" vertical="center" wrapText="1"/>
      <protection/>
    </xf>
    <xf numFmtId="4" fontId="74" fillId="45" borderId="20" xfId="249" applyNumberFormat="1" applyFont="1" applyFill="1" applyBorder="1" applyAlignment="1">
      <alignment horizontal="right" vertical="center" wrapText="1"/>
      <protection/>
    </xf>
    <xf numFmtId="0" fontId="8" fillId="43" borderId="20" xfId="327" applyFont="1" applyFill="1" applyBorder="1" applyAlignment="1">
      <alignment vertical="center" wrapText="1"/>
      <protection/>
    </xf>
    <xf numFmtId="0" fontId="8" fillId="43" borderId="20" xfId="327" applyFont="1" applyFill="1" applyBorder="1" applyAlignment="1">
      <alignment horizontal="center" vertical="center" wrapText="1"/>
      <protection/>
    </xf>
    <xf numFmtId="4" fontId="8" fillId="43" borderId="20" xfId="132" applyNumberFormat="1" applyFont="1" applyFill="1" applyBorder="1" applyAlignment="1">
      <alignment horizontal="right" vertical="center" wrapText="1"/>
    </xf>
    <xf numFmtId="4" fontId="8" fillId="43" borderId="20" xfId="327" applyNumberFormat="1" applyFont="1" applyFill="1" applyBorder="1" applyAlignment="1">
      <alignment horizontal="right" vertical="center" wrapText="1"/>
      <protection/>
    </xf>
    <xf numFmtId="0" fontId="8" fillId="44" borderId="20" xfId="327" applyFont="1" applyFill="1" applyBorder="1" applyAlignment="1">
      <alignment vertical="center" wrapText="1"/>
      <protection/>
    </xf>
    <xf numFmtId="0" fontId="8" fillId="44" borderId="20" xfId="327" applyFont="1" applyFill="1" applyBorder="1" applyAlignment="1">
      <alignment horizontal="center" vertical="center" wrapText="1"/>
      <protection/>
    </xf>
    <xf numFmtId="4" fontId="8" fillId="44" borderId="20" xfId="132" applyNumberFormat="1" applyFont="1" applyFill="1" applyBorder="1" applyAlignment="1">
      <alignment horizontal="right" vertical="center" wrapText="1"/>
    </xf>
    <xf numFmtId="4" fontId="8" fillId="44" borderId="20" xfId="327" applyNumberFormat="1" applyFont="1" applyFill="1" applyBorder="1" applyAlignment="1">
      <alignment horizontal="right" vertical="center" wrapText="1"/>
      <protection/>
    </xf>
    <xf numFmtId="0" fontId="74" fillId="44" borderId="0" xfId="249" applyFont="1" applyFill="1" applyAlignment="1">
      <alignment vertical="center" wrapText="1"/>
      <protection/>
    </xf>
    <xf numFmtId="0" fontId="8" fillId="45" borderId="22" xfId="327" applyFont="1" applyFill="1" applyBorder="1" applyAlignment="1">
      <alignment vertical="center" wrapText="1"/>
      <protection/>
    </xf>
    <xf numFmtId="0" fontId="8" fillId="45" borderId="22" xfId="327" applyFont="1" applyFill="1" applyBorder="1" applyAlignment="1">
      <alignment horizontal="center" vertical="center" wrapText="1"/>
      <protection/>
    </xf>
    <xf numFmtId="0" fontId="8" fillId="45" borderId="22" xfId="327" applyFont="1" applyFill="1" applyBorder="1" applyAlignment="1">
      <alignment horizontal="left" vertical="center" wrapText="1"/>
      <protection/>
    </xf>
    <xf numFmtId="4" fontId="8" fillId="45" borderId="20" xfId="132" applyNumberFormat="1" applyFont="1" applyFill="1" applyBorder="1" applyAlignment="1">
      <alignment horizontal="right" vertical="center" wrapText="1"/>
    </xf>
    <xf numFmtId="4" fontId="8" fillId="45" borderId="20" xfId="327" applyNumberFormat="1" applyFont="1" applyFill="1" applyBorder="1" applyAlignment="1">
      <alignment horizontal="right" vertical="center" wrapText="1"/>
      <protection/>
    </xf>
    <xf numFmtId="0" fontId="8" fillId="45" borderId="20" xfId="327" applyFont="1" applyFill="1" applyBorder="1" applyAlignment="1">
      <alignment horizontal="center" vertical="center" wrapText="1"/>
      <protection/>
    </xf>
    <xf numFmtId="0" fontId="74" fillId="45" borderId="0" xfId="249" applyFont="1" applyFill="1" applyAlignment="1">
      <alignment vertical="center" wrapText="1"/>
      <protection/>
    </xf>
    <xf numFmtId="4" fontId="73" fillId="43" borderId="20" xfId="132" applyNumberFormat="1" applyFont="1" applyFill="1" applyBorder="1" applyAlignment="1">
      <alignment horizontal="right" vertical="center" wrapText="1" shrinkToFit="1"/>
    </xf>
    <xf numFmtId="0" fontId="74" fillId="43" borderId="24" xfId="327" applyFont="1" applyFill="1" applyBorder="1" applyAlignment="1">
      <alignment horizontal="center" vertical="center" wrapText="1"/>
      <protection/>
    </xf>
    <xf numFmtId="0" fontId="74" fillId="43" borderId="24" xfId="247" applyFont="1" applyFill="1" applyBorder="1" applyAlignment="1">
      <alignment horizontal="left" vertical="center" wrapText="1"/>
      <protection/>
    </xf>
    <xf numFmtId="0" fontId="74" fillId="43" borderId="24" xfId="247" applyFont="1" applyFill="1" applyBorder="1" applyAlignment="1">
      <alignment horizontal="center" vertical="center" wrapText="1"/>
      <protection/>
    </xf>
    <xf numFmtId="0" fontId="74" fillId="43" borderId="24" xfId="249" applyFont="1" applyFill="1" applyBorder="1" applyAlignment="1">
      <alignment horizontal="left" vertical="center" wrapText="1" shrinkToFit="1"/>
      <protection/>
    </xf>
    <xf numFmtId="4" fontId="74" fillId="43" borderId="24" xfId="247" applyNumberFormat="1" applyFont="1" applyFill="1" applyBorder="1" applyAlignment="1">
      <alignment horizontal="right" vertical="center" wrapText="1"/>
      <protection/>
    </xf>
    <xf numFmtId="4" fontId="74" fillId="43" borderId="24" xfId="327" applyNumberFormat="1" applyFont="1" applyFill="1" applyBorder="1" applyAlignment="1">
      <alignment horizontal="right" vertical="center" wrapText="1"/>
      <protection/>
    </xf>
    <xf numFmtId="0" fontId="74" fillId="43" borderId="24" xfId="249" applyFont="1" applyFill="1" applyBorder="1" applyAlignment="1">
      <alignment horizontal="center" vertical="center" wrapText="1"/>
      <protection/>
    </xf>
    <xf numFmtId="0" fontId="74" fillId="43" borderId="0" xfId="249" applyFont="1" applyFill="1" applyAlignment="1">
      <alignment horizontal="center" vertical="center" wrapText="1"/>
      <protection/>
    </xf>
    <xf numFmtId="4" fontId="74" fillId="43" borderId="0" xfId="249" applyNumberFormat="1" applyFont="1" applyFill="1" applyAlignment="1">
      <alignment horizontal="right" vertical="center" wrapText="1"/>
      <protection/>
    </xf>
    <xf numFmtId="4" fontId="75" fillId="43" borderId="0" xfId="249" applyNumberFormat="1" applyFont="1" applyFill="1" applyAlignment="1">
      <alignment horizontal="right"/>
      <protection/>
    </xf>
    <xf numFmtId="0" fontId="74" fillId="43" borderId="0" xfId="249" applyFont="1" applyFill="1" applyAlignment="1">
      <alignment horizontal="right" vertical="center" wrapText="1"/>
      <protection/>
    </xf>
    <xf numFmtId="0" fontId="138" fillId="43" borderId="0" xfId="249" applyFont="1" applyFill="1">
      <alignment/>
      <protection/>
    </xf>
    <xf numFmtId="0" fontId="84" fillId="43" borderId="20" xfId="249" applyFont="1" applyFill="1" applyBorder="1" applyAlignment="1">
      <alignment horizontal="center" vertical="center" wrapText="1"/>
      <protection/>
    </xf>
    <xf numFmtId="0" fontId="89" fillId="43" borderId="0" xfId="249" applyFont="1" applyFill="1">
      <alignment/>
      <protection/>
    </xf>
    <xf numFmtId="0" fontId="83" fillId="43" borderId="20" xfId="249" applyFont="1" applyFill="1" applyBorder="1" applyAlignment="1">
      <alignment horizontal="center" vertical="center" wrapText="1"/>
      <protection/>
    </xf>
    <xf numFmtId="0" fontId="90" fillId="43" borderId="0" xfId="249" applyFont="1" applyFill="1">
      <alignment/>
      <protection/>
    </xf>
    <xf numFmtId="0" fontId="139" fillId="43" borderId="21" xfId="249" applyFont="1" applyFill="1" applyBorder="1" applyAlignment="1">
      <alignment horizontal="center" vertical="center" wrapText="1"/>
      <protection/>
    </xf>
    <xf numFmtId="0" fontId="137" fillId="43" borderId="0" xfId="249" applyFont="1" applyFill="1">
      <alignment/>
      <protection/>
    </xf>
    <xf numFmtId="0" fontId="139" fillId="43" borderId="20" xfId="249" applyFont="1" applyFill="1" applyBorder="1" applyAlignment="1">
      <alignment horizontal="center" vertical="center" wrapText="1"/>
      <protection/>
    </xf>
    <xf numFmtId="0" fontId="140" fillId="43" borderId="20" xfId="249" applyFont="1" applyFill="1" applyBorder="1" applyAlignment="1">
      <alignment horizontal="center" vertical="center" wrapText="1"/>
      <protection/>
    </xf>
    <xf numFmtId="0" fontId="141" fillId="43" borderId="0" xfId="249" applyFont="1" applyFill="1">
      <alignment/>
      <protection/>
    </xf>
    <xf numFmtId="0" fontId="140" fillId="43" borderId="21" xfId="327" applyFont="1" applyFill="1" applyBorder="1" applyAlignment="1">
      <alignment horizontal="center" vertical="center" wrapText="1"/>
      <protection/>
    </xf>
    <xf numFmtId="0" fontId="140" fillId="43" borderId="21" xfId="327" applyFont="1" applyFill="1" applyBorder="1" applyAlignment="1">
      <alignment vertical="center" wrapText="1"/>
      <protection/>
    </xf>
    <xf numFmtId="4" fontId="140" fillId="43" borderId="21" xfId="327" applyNumberFormat="1" applyFont="1" applyFill="1" applyBorder="1" applyAlignment="1">
      <alignment horizontal="right" vertical="center" wrapText="1"/>
      <protection/>
    </xf>
    <xf numFmtId="0" fontId="140" fillId="43" borderId="21" xfId="302" applyFont="1" applyFill="1" applyBorder="1" applyAlignment="1">
      <alignment horizontal="center" vertical="center" wrapText="1"/>
      <protection/>
    </xf>
    <xf numFmtId="0" fontId="140" fillId="43" borderId="20" xfId="327" applyFont="1" applyFill="1" applyBorder="1" applyAlignment="1">
      <alignment horizontal="center" vertical="center" wrapText="1"/>
      <protection/>
    </xf>
    <xf numFmtId="0" fontId="140" fillId="43" borderId="20" xfId="327" applyFont="1" applyFill="1" applyBorder="1" applyAlignment="1">
      <alignment vertical="center" wrapText="1"/>
      <protection/>
    </xf>
    <xf numFmtId="0" fontId="83" fillId="43" borderId="20" xfId="327" applyFont="1" applyFill="1" applyBorder="1" applyAlignment="1">
      <alignment horizontal="center" vertical="center" wrapText="1"/>
      <protection/>
    </xf>
    <xf numFmtId="0" fontId="83" fillId="43" borderId="20" xfId="327" applyFont="1" applyFill="1" applyBorder="1" applyAlignment="1">
      <alignment vertical="center" wrapText="1"/>
      <protection/>
    </xf>
    <xf numFmtId="0" fontId="142" fillId="43" borderId="20" xfId="327" applyFont="1" applyFill="1" applyBorder="1" applyAlignment="1">
      <alignment horizontal="center" vertical="center" wrapText="1"/>
      <protection/>
    </xf>
    <xf numFmtId="0" fontId="83" fillId="43" borderId="20" xfId="327" applyFont="1" applyFill="1" applyBorder="1" applyAlignment="1">
      <alignment horizontal="left" vertical="center" wrapText="1"/>
      <protection/>
    </xf>
    <xf numFmtId="2" fontId="83" fillId="43" borderId="20" xfId="249" applyNumberFormat="1" applyFont="1" applyFill="1" applyBorder="1" applyAlignment="1">
      <alignment horizontal="center" vertical="center" wrapText="1"/>
      <protection/>
    </xf>
    <xf numFmtId="0" fontId="74" fillId="43" borderId="20" xfId="285" applyFont="1" applyFill="1" applyBorder="1" applyAlignment="1">
      <alignment horizontal="left" vertical="center" wrapText="1"/>
      <protection/>
    </xf>
    <xf numFmtId="0" fontId="140" fillId="43" borderId="20" xfId="327" applyFont="1" applyFill="1" applyBorder="1" applyAlignment="1">
      <alignment horizontal="left" vertical="center" wrapText="1"/>
      <protection/>
    </xf>
    <xf numFmtId="0" fontId="17" fillId="43" borderId="0" xfId="327" applyFont="1" applyFill="1" applyAlignment="1">
      <alignment horizontal="left"/>
      <protection/>
    </xf>
    <xf numFmtId="0" fontId="140" fillId="43" borderId="21" xfId="327" applyFont="1" applyFill="1" applyBorder="1" applyAlignment="1">
      <alignment horizontal="left" vertical="center" wrapText="1"/>
      <protection/>
    </xf>
    <xf numFmtId="0" fontId="74" fillId="43" borderId="20" xfId="328" applyFont="1" applyFill="1" applyBorder="1" applyAlignment="1">
      <alignment horizontal="left" vertical="center" wrapText="1"/>
      <protection/>
    </xf>
    <xf numFmtId="0" fontId="75" fillId="43" borderId="0" xfId="249" applyFont="1" applyFill="1" applyAlignment="1">
      <alignment horizontal="left"/>
      <protection/>
    </xf>
    <xf numFmtId="0" fontId="74" fillId="43" borderId="20" xfId="327" applyFont="1" applyFill="1" applyBorder="1" applyAlignment="1">
      <alignment horizontal="center" vertical="center" wrapText="1"/>
      <protection/>
    </xf>
    <xf numFmtId="0" fontId="73" fillId="43" borderId="10" xfId="327" applyFont="1" applyFill="1" applyBorder="1" applyAlignment="1">
      <alignment horizontal="center" vertical="center" wrapText="1"/>
      <protection/>
    </xf>
    <xf numFmtId="0" fontId="74" fillId="43" borderId="0" xfId="249" applyFont="1" applyFill="1" applyAlignment="1">
      <alignment horizontal="left" vertical="center" wrapText="1"/>
      <protection/>
    </xf>
    <xf numFmtId="0" fontId="74" fillId="43" borderId="0" xfId="249" applyFont="1" applyFill="1" applyAlignment="1">
      <alignment horizontal="left"/>
      <protection/>
    </xf>
    <xf numFmtId="0" fontId="73" fillId="43" borderId="10" xfId="249" applyFont="1" applyFill="1" applyBorder="1" applyAlignment="1">
      <alignment horizontal="center" vertical="center" wrapText="1"/>
      <protection/>
    </xf>
    <xf numFmtId="0" fontId="73" fillId="43" borderId="20" xfId="327" applyFont="1" applyFill="1" applyBorder="1" applyAlignment="1">
      <alignment horizontal="center" vertical="center" wrapText="1"/>
      <protection/>
    </xf>
    <xf numFmtId="0" fontId="74" fillId="43" borderId="20" xfId="249" applyFont="1" applyFill="1" applyBorder="1" applyAlignment="1">
      <alignment horizontal="left" vertical="center" wrapText="1" shrinkToFit="1"/>
      <protection/>
    </xf>
    <xf numFmtId="0" fontId="75" fillId="43" borderId="0" xfId="0" applyFont="1" applyFill="1" applyAlignment="1">
      <alignment vertical="center"/>
    </xf>
    <xf numFmtId="4" fontId="74" fillId="43" borderId="20" xfId="0" applyNumberFormat="1" applyFont="1" applyFill="1" applyBorder="1" applyAlignment="1">
      <alignment horizontal="right" vertical="center" wrapText="1"/>
    </xf>
    <xf numFmtId="0" fontId="143" fillId="43" borderId="20" xfId="0" applyFont="1" applyFill="1" applyBorder="1" applyAlignment="1">
      <alignment vertical="center" wrapText="1"/>
    </xf>
    <xf numFmtId="0" fontId="75" fillId="43" borderId="0" xfId="0" applyFont="1" applyFill="1" applyAlignment="1">
      <alignment/>
    </xf>
    <xf numFmtId="0" fontId="82" fillId="43" borderId="0" xfId="0" applyFont="1" applyFill="1" applyAlignment="1">
      <alignment/>
    </xf>
    <xf numFmtId="4" fontId="144" fillId="43" borderId="0" xfId="327" applyNumberFormat="1" applyFont="1" applyFill="1" applyAlignment="1">
      <alignment horizontal="right"/>
      <protection/>
    </xf>
    <xf numFmtId="4" fontId="145" fillId="43" borderId="10" xfId="327" applyNumberFormat="1" applyFont="1" applyFill="1" applyBorder="1" applyAlignment="1">
      <alignment horizontal="center" vertical="center" wrapText="1"/>
      <protection/>
    </xf>
    <xf numFmtId="4" fontId="143" fillId="43" borderId="20" xfId="132" applyNumberFormat="1" applyFont="1" applyFill="1" applyBorder="1" applyAlignment="1">
      <alignment horizontal="right" vertical="center" wrapText="1"/>
    </xf>
    <xf numFmtId="4" fontId="143" fillId="43" borderId="20" xfId="327" applyNumberFormat="1" applyFont="1" applyFill="1" applyBorder="1" applyAlignment="1">
      <alignment horizontal="right" vertical="center" wrapText="1"/>
      <protection/>
    </xf>
    <xf numFmtId="4" fontId="143" fillId="43" borderId="20" xfId="247" applyNumberFormat="1" applyFont="1" applyFill="1" applyBorder="1" applyAlignment="1">
      <alignment horizontal="right" vertical="center" wrapText="1"/>
      <protection/>
    </xf>
    <xf numFmtId="4" fontId="145" fillId="43" borderId="20" xfId="327" applyNumberFormat="1" applyFont="1" applyFill="1" applyBorder="1" applyAlignment="1">
      <alignment horizontal="right" vertical="center" wrapText="1"/>
      <protection/>
    </xf>
    <xf numFmtId="4" fontId="143" fillId="43" borderId="20" xfId="249" applyNumberFormat="1" applyFont="1" applyFill="1" applyBorder="1" applyAlignment="1">
      <alignment horizontal="right" vertical="center" wrapText="1"/>
      <protection/>
    </xf>
    <xf numFmtId="4" fontId="146" fillId="43" borderId="20" xfId="327" applyNumberFormat="1" applyFont="1" applyFill="1" applyBorder="1" applyAlignment="1">
      <alignment horizontal="right" vertical="center" wrapText="1"/>
      <protection/>
    </xf>
    <xf numFmtId="4" fontId="143" fillId="43" borderId="20" xfId="0" applyNumberFormat="1" applyFont="1" applyFill="1" applyBorder="1" applyAlignment="1">
      <alignment horizontal="right" vertical="center" wrapText="1"/>
    </xf>
    <xf numFmtId="4" fontId="143" fillId="43" borderId="20" xfId="285" applyNumberFormat="1" applyFont="1" applyFill="1" applyBorder="1" applyAlignment="1">
      <alignment horizontal="right" vertical="center" wrapText="1"/>
      <protection/>
    </xf>
    <xf numFmtId="4" fontId="146" fillId="43" borderId="20" xfId="249" applyNumberFormat="1" applyFont="1" applyFill="1" applyBorder="1" applyAlignment="1">
      <alignment horizontal="right" vertical="center" wrapText="1"/>
      <protection/>
    </xf>
    <xf numFmtId="4" fontId="145" fillId="43" borderId="20" xfId="249" applyNumberFormat="1" applyFont="1" applyFill="1" applyBorder="1" applyAlignment="1">
      <alignment horizontal="right" vertical="center" wrapText="1"/>
      <protection/>
    </xf>
    <xf numFmtId="4" fontId="145" fillId="43" borderId="10" xfId="249" applyNumberFormat="1" applyFont="1" applyFill="1" applyBorder="1" applyAlignment="1">
      <alignment horizontal="right" vertical="center" wrapText="1"/>
      <protection/>
    </xf>
    <xf numFmtId="4" fontId="143" fillId="43" borderId="0" xfId="249" applyNumberFormat="1" applyFont="1" applyFill="1" applyAlignment="1">
      <alignment horizontal="right" vertical="center" wrapText="1"/>
      <protection/>
    </xf>
    <xf numFmtId="4" fontId="0" fillId="43" borderId="0" xfId="249" applyNumberFormat="1" applyFont="1" applyFill="1" applyAlignment="1">
      <alignment horizontal="right"/>
      <protection/>
    </xf>
    <xf numFmtId="0" fontId="8" fillId="43" borderId="0" xfId="0" applyFont="1" applyFill="1" applyAlignment="1">
      <alignment/>
    </xf>
    <xf numFmtId="0" fontId="74" fillId="43" borderId="20" xfId="0" applyFont="1" applyFill="1" applyBorder="1" applyAlignment="1">
      <alignment horizontal="center" vertical="center" wrapText="1"/>
    </xf>
    <xf numFmtId="2" fontId="74" fillId="43" borderId="20" xfId="0" applyNumberFormat="1" applyFont="1" applyFill="1" applyBorder="1" applyAlignment="1">
      <alignment horizontal="left" vertical="center" wrapText="1"/>
    </xf>
    <xf numFmtId="2" fontId="74" fillId="43" borderId="20" xfId="0" applyNumberFormat="1" applyFont="1" applyFill="1" applyBorder="1" applyAlignment="1">
      <alignment horizontal="center" vertical="center" wrapText="1"/>
    </xf>
    <xf numFmtId="0" fontId="74" fillId="43" borderId="20" xfId="303" applyFont="1" applyFill="1" applyBorder="1" applyAlignment="1">
      <alignment horizontal="right" vertical="center" wrapText="1"/>
      <protection/>
    </xf>
    <xf numFmtId="0" fontId="87" fillId="43" borderId="20" xfId="0" applyFont="1" applyFill="1" applyBorder="1" applyAlignment="1">
      <alignment horizontal="center" vertical="center" wrapText="1"/>
    </xf>
    <xf numFmtId="0" fontId="87" fillId="43" borderId="20" xfId="0" applyFont="1" applyFill="1" applyBorder="1" applyAlignment="1">
      <alignment vertical="center" wrapText="1"/>
    </xf>
    <xf numFmtId="0" fontId="87" fillId="43" borderId="20" xfId="329" applyFont="1" applyFill="1" applyBorder="1" applyAlignment="1">
      <alignment horizontal="center" vertical="center" wrapText="1"/>
      <protection/>
    </xf>
    <xf numFmtId="0" fontId="87" fillId="43" borderId="20" xfId="329" applyFont="1" applyFill="1" applyBorder="1" applyAlignment="1">
      <alignment horizontal="left" vertical="center" wrapText="1"/>
      <protection/>
    </xf>
    <xf numFmtId="4" fontId="87" fillId="43" borderId="20" xfId="329" applyNumberFormat="1" applyFont="1" applyFill="1" applyBorder="1" applyAlignment="1">
      <alignment horizontal="right" vertical="center" wrapText="1"/>
      <protection/>
    </xf>
    <xf numFmtId="0" fontId="91" fillId="43" borderId="0" xfId="0" applyFont="1" applyFill="1" applyAlignment="1">
      <alignment/>
    </xf>
    <xf numFmtId="0" fontId="74" fillId="43" borderId="20" xfId="329" applyFont="1" applyFill="1" applyBorder="1" applyAlignment="1">
      <alignment horizontal="left" vertical="center" wrapText="1"/>
      <protection/>
    </xf>
    <xf numFmtId="1" fontId="74" fillId="43" borderId="20" xfId="327" applyNumberFormat="1" applyFont="1" applyFill="1" applyBorder="1" applyAlignment="1">
      <alignment horizontal="center" vertical="center" wrapText="1"/>
      <protection/>
    </xf>
    <xf numFmtId="2" fontId="86" fillId="43" borderId="20" xfId="273" applyNumberFormat="1" applyFont="1" applyFill="1" applyBorder="1" applyAlignment="1">
      <alignment vertical="center" wrapText="1"/>
      <protection/>
    </xf>
    <xf numFmtId="2" fontId="73" fillId="43" borderId="20" xfId="327" applyNumberFormat="1" applyFont="1" applyFill="1" applyBorder="1" applyAlignment="1">
      <alignment vertical="center" wrapText="1"/>
      <protection/>
    </xf>
    <xf numFmtId="2" fontId="74" fillId="43" borderId="20" xfId="323" applyNumberFormat="1" applyFont="1" applyFill="1" applyBorder="1" applyAlignment="1">
      <alignment horizontal="center" vertical="center" wrapText="1"/>
      <protection/>
    </xf>
    <xf numFmtId="4" fontId="87" fillId="43" borderId="20" xfId="0" applyNumberFormat="1" applyFont="1" applyFill="1" applyBorder="1" applyAlignment="1">
      <alignment horizontal="right" vertical="center" wrapText="1"/>
    </xf>
    <xf numFmtId="0" fontId="74" fillId="43" borderId="20" xfId="243" applyNumberFormat="1" applyFont="1" applyFill="1" applyBorder="1" applyAlignment="1">
      <alignment horizontal="center" vertical="center" wrapText="1"/>
      <protection/>
    </xf>
    <xf numFmtId="0" fontId="74" fillId="43" borderId="20" xfId="243" applyFont="1" applyFill="1" applyBorder="1" applyAlignment="1">
      <alignment horizontal="left" vertical="center" wrapText="1"/>
      <protection/>
    </xf>
    <xf numFmtId="0" fontId="74" fillId="43" borderId="20" xfId="243" applyFont="1" applyFill="1" applyBorder="1" applyAlignment="1">
      <alignment horizontal="center" vertical="center" wrapText="1"/>
      <protection/>
    </xf>
    <xf numFmtId="4" fontId="74" fillId="43" borderId="20" xfId="243" applyNumberFormat="1" applyFont="1" applyFill="1" applyBorder="1" applyAlignment="1">
      <alignment horizontal="right" vertical="center" wrapText="1"/>
      <protection/>
    </xf>
    <xf numFmtId="0" fontId="73" fillId="43" borderId="0" xfId="243" applyFont="1" applyFill="1" applyAlignment="1">
      <alignment horizontal="center" vertical="center"/>
      <protection/>
    </xf>
    <xf numFmtId="0" fontId="74" fillId="43" borderId="0" xfId="243" applyFont="1" applyFill="1" applyAlignment="1">
      <alignment horizontal="center" vertical="center"/>
      <protection/>
    </xf>
    <xf numFmtId="1" fontId="74" fillId="43" borderId="20" xfId="323" applyNumberFormat="1" applyFont="1" applyFill="1" applyBorder="1" applyAlignment="1">
      <alignment horizontal="center" vertical="center" wrapText="1"/>
      <protection/>
    </xf>
    <xf numFmtId="2" fontId="86" fillId="43" borderId="20" xfId="0" applyNumberFormat="1" applyFont="1" applyFill="1" applyBorder="1" applyAlignment="1">
      <alignment horizontal="left" vertical="center" wrapText="1"/>
    </xf>
    <xf numFmtId="0" fontId="74" fillId="43" borderId="20" xfId="329" applyFont="1" applyFill="1" applyBorder="1" applyAlignment="1">
      <alignment horizontal="center" vertical="center" wrapText="1"/>
      <protection/>
    </xf>
    <xf numFmtId="0" fontId="74" fillId="43" borderId="20" xfId="330" applyFont="1" applyFill="1" applyBorder="1" applyAlignment="1">
      <alignment horizontal="left" vertical="center" wrapText="1"/>
      <protection/>
    </xf>
    <xf numFmtId="0" fontId="74" fillId="43" borderId="20" xfId="325" applyFont="1" applyFill="1" applyBorder="1" applyAlignment="1">
      <alignment horizontal="left" vertical="center" wrapText="1"/>
      <protection/>
    </xf>
    <xf numFmtId="4" fontId="74" fillId="43" borderId="20" xfId="325" applyNumberFormat="1" applyFont="1" applyFill="1" applyBorder="1" applyAlignment="1">
      <alignment horizontal="right" vertical="center" wrapText="1"/>
      <protection/>
    </xf>
    <xf numFmtId="4" fontId="74" fillId="43" borderId="20" xfId="330" applyNumberFormat="1" applyFont="1" applyFill="1" applyBorder="1" applyAlignment="1">
      <alignment horizontal="right" vertical="center" wrapText="1"/>
      <protection/>
    </xf>
    <xf numFmtId="0" fontId="74" fillId="43" borderId="20" xfId="326" applyFont="1" applyFill="1" applyBorder="1" applyAlignment="1">
      <alignment horizontal="center" vertical="center" wrapText="1"/>
      <protection/>
    </xf>
    <xf numFmtId="0" fontId="74" fillId="43" borderId="20" xfId="325" applyFont="1" applyFill="1" applyBorder="1" applyAlignment="1">
      <alignment horizontal="center" vertical="center" wrapText="1"/>
      <protection/>
    </xf>
    <xf numFmtId="0" fontId="74" fillId="43" borderId="20" xfId="243" applyNumberFormat="1" applyFont="1" applyFill="1" applyBorder="1" applyAlignment="1">
      <alignment horizontal="left" vertical="center" wrapText="1"/>
      <protection/>
    </xf>
    <xf numFmtId="0" fontId="74" fillId="43" borderId="20" xfId="101" applyNumberFormat="1" applyFont="1" applyFill="1" applyBorder="1" applyAlignment="1">
      <alignment horizontal="center" vertical="center" wrapText="1"/>
    </xf>
    <xf numFmtId="4" fontId="74" fillId="43" borderId="20" xfId="329" applyNumberFormat="1" applyFont="1" applyFill="1" applyBorder="1" applyAlignment="1">
      <alignment horizontal="right" vertical="center" wrapText="1"/>
      <protection/>
    </xf>
    <xf numFmtId="0" fontId="86" fillId="43" borderId="20" xfId="247" applyFont="1" applyFill="1" applyBorder="1" applyAlignment="1">
      <alignment horizontal="left" vertical="center" wrapText="1"/>
      <protection/>
    </xf>
    <xf numFmtId="0" fontId="86" fillId="43" borderId="20" xfId="249" applyFont="1" applyFill="1" applyBorder="1" applyAlignment="1">
      <alignment horizontal="left" vertical="center" wrapText="1" shrinkToFit="1"/>
      <protection/>
    </xf>
    <xf numFmtId="0" fontId="86" fillId="43" borderId="20" xfId="327" applyFont="1" applyFill="1" applyBorder="1" applyAlignment="1">
      <alignment horizontal="center" vertical="center" wrapText="1"/>
      <protection/>
    </xf>
    <xf numFmtId="0" fontId="86" fillId="43" borderId="20" xfId="247" applyFont="1" applyFill="1" applyBorder="1" applyAlignment="1">
      <alignment horizontal="center" vertical="center" wrapText="1"/>
      <protection/>
    </xf>
    <xf numFmtId="0" fontId="86" fillId="43" borderId="20" xfId="249" applyFont="1" applyFill="1" applyBorder="1" applyAlignment="1">
      <alignment horizontal="center" vertical="center" wrapText="1"/>
      <protection/>
    </xf>
    <xf numFmtId="0" fontId="74" fillId="43" borderId="20" xfId="0" applyFont="1" applyFill="1" applyBorder="1" applyAlignment="1">
      <alignment horizontal="left" vertical="center" wrapText="1"/>
    </xf>
    <xf numFmtId="0" fontId="74" fillId="43" borderId="20" xfId="271" applyFont="1" applyFill="1" applyBorder="1" applyAlignment="1">
      <alignment horizontal="left" vertical="center" wrapText="1"/>
      <protection/>
    </xf>
    <xf numFmtId="4" fontId="74" fillId="43" borderId="20" xfId="271" applyNumberFormat="1" applyFont="1" applyFill="1" applyBorder="1" applyAlignment="1">
      <alignment horizontal="right" vertical="center" wrapText="1"/>
      <protection/>
    </xf>
    <xf numFmtId="0" fontId="74" fillId="43" borderId="20" xfId="271" applyFont="1" applyFill="1" applyBorder="1" applyAlignment="1">
      <alignment horizontal="center" vertical="center" wrapText="1"/>
      <protection/>
    </xf>
    <xf numFmtId="0" fontId="4" fillId="43" borderId="0" xfId="0" applyFont="1" applyFill="1" applyAlignment="1">
      <alignment/>
    </xf>
    <xf numFmtId="0" fontId="74" fillId="43" borderId="20" xfId="329" applyFont="1" applyFill="1" applyBorder="1" applyAlignment="1">
      <alignment vertical="center" wrapText="1"/>
      <protection/>
    </xf>
    <xf numFmtId="0" fontId="74" fillId="43" borderId="20" xfId="326" applyFont="1" applyFill="1" applyBorder="1" applyAlignment="1">
      <alignment vertical="center" wrapText="1"/>
      <protection/>
    </xf>
    <xf numFmtId="4" fontId="74" fillId="43" borderId="20" xfId="326" applyNumberFormat="1" applyFont="1" applyFill="1" applyBorder="1" applyAlignment="1">
      <alignment horizontal="right" vertical="center" wrapText="1"/>
      <protection/>
    </xf>
    <xf numFmtId="0" fontId="75" fillId="43" borderId="0" xfId="0" applyFont="1" applyFill="1" applyAlignment="1">
      <alignment wrapText="1"/>
    </xf>
    <xf numFmtId="0" fontId="143" fillId="43" borderId="20" xfId="272" applyFont="1" applyFill="1" applyBorder="1" applyAlignment="1">
      <alignment horizontal="left" vertical="center" wrapText="1"/>
      <protection/>
    </xf>
    <xf numFmtId="2" fontId="74" fillId="43" borderId="20" xfId="327" applyNumberFormat="1" applyFont="1" applyFill="1" applyBorder="1" applyAlignment="1">
      <alignment vertical="center" wrapText="1"/>
      <protection/>
    </xf>
    <xf numFmtId="0" fontId="74" fillId="43" borderId="20" xfId="326" applyFont="1" applyFill="1" applyBorder="1" applyAlignment="1">
      <alignment horizontal="left" vertical="center" wrapText="1"/>
      <protection/>
    </xf>
    <xf numFmtId="0" fontId="87" fillId="43" borderId="20" xfId="326" applyFont="1" applyFill="1" applyBorder="1" applyAlignment="1">
      <alignment horizontal="center" vertical="center" wrapText="1"/>
      <protection/>
    </xf>
    <xf numFmtId="202" fontId="74" fillId="43" borderId="20" xfId="326" applyNumberFormat="1" applyFont="1" applyFill="1" applyBorder="1" applyAlignment="1">
      <alignment horizontal="center" vertical="center" wrapText="1"/>
      <protection/>
    </xf>
    <xf numFmtId="2" fontId="74" fillId="43" borderId="20" xfId="326" applyNumberFormat="1" applyFont="1" applyFill="1" applyBorder="1" applyAlignment="1">
      <alignment horizontal="left" vertical="center" wrapText="1"/>
      <protection/>
    </xf>
    <xf numFmtId="0" fontId="87" fillId="43" borderId="20" xfId="326" applyFont="1" applyFill="1" applyBorder="1" applyAlignment="1">
      <alignment horizontal="left" vertical="center" wrapText="1"/>
      <protection/>
    </xf>
    <xf numFmtId="4" fontId="87" fillId="43" borderId="20" xfId="324" applyNumberFormat="1" applyFont="1" applyFill="1" applyBorder="1" applyAlignment="1">
      <alignment horizontal="right" vertical="center" wrapText="1"/>
      <protection/>
    </xf>
    <xf numFmtId="0" fontId="87" fillId="43" borderId="20" xfId="324" applyFont="1" applyFill="1" applyBorder="1" applyAlignment="1">
      <alignment horizontal="center" vertical="center" wrapText="1"/>
      <protection/>
    </xf>
    <xf numFmtId="4" fontId="87" fillId="43" borderId="20" xfId="326" applyNumberFormat="1" applyFont="1" applyFill="1" applyBorder="1" applyAlignment="1">
      <alignment horizontal="right" vertical="center" wrapText="1"/>
      <protection/>
    </xf>
    <xf numFmtId="0" fontId="87" fillId="43" borderId="20" xfId="324" applyFont="1" applyFill="1" applyBorder="1" applyAlignment="1">
      <alignment horizontal="left" vertical="center" wrapText="1"/>
      <protection/>
    </xf>
    <xf numFmtId="0" fontId="74" fillId="43" borderId="24" xfId="326" applyFont="1" applyFill="1" applyBorder="1" applyAlignment="1">
      <alignment horizontal="left" vertical="center" wrapText="1"/>
      <protection/>
    </xf>
    <xf numFmtId="0" fontId="87" fillId="43" borderId="24" xfId="324" applyFont="1" applyFill="1" applyBorder="1" applyAlignment="1">
      <alignment horizontal="left" vertical="center" wrapText="1"/>
      <protection/>
    </xf>
    <xf numFmtId="4" fontId="87" fillId="43" borderId="24" xfId="324" applyNumberFormat="1" applyFont="1" applyFill="1" applyBorder="1" applyAlignment="1">
      <alignment horizontal="right" vertical="center" wrapText="1"/>
      <protection/>
    </xf>
    <xf numFmtId="0" fontId="87" fillId="43" borderId="24" xfId="326" applyFont="1" applyFill="1" applyBorder="1" applyAlignment="1">
      <alignment horizontal="center" vertical="center" wrapText="1"/>
      <protection/>
    </xf>
    <xf numFmtId="202" fontId="87" fillId="43" borderId="24" xfId="326" applyNumberFormat="1" applyFont="1" applyFill="1" applyBorder="1" applyAlignment="1">
      <alignment horizontal="center" vertical="center" wrapText="1"/>
      <protection/>
    </xf>
    <xf numFmtId="0" fontId="74" fillId="43" borderId="24" xfId="329" applyFont="1" applyFill="1" applyBorder="1" applyAlignment="1">
      <alignment horizontal="center" vertical="center" wrapText="1"/>
      <protection/>
    </xf>
    <xf numFmtId="0" fontId="0" fillId="43" borderId="0" xfId="0" applyFont="1" applyFill="1" applyAlignment="1">
      <alignment/>
    </xf>
    <xf numFmtId="0" fontId="92" fillId="43" borderId="0" xfId="0" applyFont="1" applyFill="1" applyAlignment="1">
      <alignment/>
    </xf>
    <xf numFmtId="0" fontId="0" fillId="43" borderId="0" xfId="0" applyFont="1" applyFill="1" applyAlignment="1">
      <alignment wrapText="1"/>
    </xf>
    <xf numFmtId="4" fontId="140" fillId="43" borderId="20" xfId="327" applyNumberFormat="1" applyFont="1" applyFill="1" applyBorder="1" applyAlignment="1">
      <alignment horizontal="right" vertical="center" wrapText="1"/>
      <protection/>
    </xf>
    <xf numFmtId="0" fontId="140" fillId="43" borderId="20" xfId="247" applyFont="1" applyFill="1" applyBorder="1" applyAlignment="1">
      <alignment horizontal="left" vertical="center" wrapText="1"/>
      <protection/>
    </xf>
    <xf numFmtId="0" fontId="140" fillId="43" borderId="20" xfId="249" applyFont="1" applyFill="1" applyBorder="1" applyAlignment="1">
      <alignment horizontal="left" vertical="center" wrapText="1" shrinkToFit="1"/>
      <protection/>
    </xf>
    <xf numFmtId="4" fontId="140" fillId="43" borderId="20" xfId="247" applyNumberFormat="1" applyFont="1" applyFill="1" applyBorder="1" applyAlignment="1">
      <alignment horizontal="right" vertical="center" wrapText="1"/>
      <protection/>
    </xf>
    <xf numFmtId="0" fontId="140" fillId="43" borderId="20" xfId="247" applyFont="1" applyFill="1" applyBorder="1" applyAlignment="1">
      <alignment horizontal="center" vertical="center" wrapText="1"/>
      <protection/>
    </xf>
    <xf numFmtId="4" fontId="143" fillId="43" borderId="20" xfId="323" applyNumberFormat="1" applyFont="1" applyFill="1" applyBorder="1" applyAlignment="1">
      <alignment horizontal="right" vertical="center" wrapText="1"/>
      <protection/>
    </xf>
    <xf numFmtId="0" fontId="73" fillId="43" borderId="20" xfId="302" applyFont="1" applyFill="1" applyBorder="1" applyAlignment="1">
      <alignment horizontal="center" vertical="center" wrapText="1"/>
      <protection/>
    </xf>
    <xf numFmtId="0" fontId="87" fillId="43" borderId="20" xfId="0" applyFont="1" applyFill="1" applyBorder="1" applyAlignment="1">
      <alignment horizontal="left" vertical="center" wrapText="1"/>
    </xf>
    <xf numFmtId="2" fontId="74" fillId="43" borderId="20" xfId="323" applyNumberFormat="1" applyFont="1" applyFill="1" applyBorder="1" applyAlignment="1">
      <alignment horizontal="left" vertical="center" wrapText="1"/>
      <protection/>
    </xf>
    <xf numFmtId="0" fontId="74" fillId="43" borderId="20" xfId="294" applyFont="1" applyFill="1" applyBorder="1" applyAlignment="1">
      <alignment horizontal="left" vertical="center" wrapText="1"/>
      <protection/>
    </xf>
    <xf numFmtId="4" fontId="83" fillId="43" borderId="20" xfId="327" applyNumberFormat="1" applyFont="1" applyFill="1" applyBorder="1" applyAlignment="1">
      <alignment horizontal="left" vertical="center" wrapText="1"/>
      <protection/>
    </xf>
    <xf numFmtId="4" fontId="74" fillId="43" borderId="20" xfId="327" applyNumberFormat="1" applyFont="1" applyFill="1" applyBorder="1" applyAlignment="1">
      <alignment horizontal="left" vertical="center" wrapText="1"/>
      <protection/>
    </xf>
    <xf numFmtId="4" fontId="143" fillId="43" borderId="0" xfId="249" applyNumberFormat="1" applyFont="1" applyFill="1" applyAlignment="1">
      <alignment horizontal="right"/>
      <protection/>
    </xf>
    <xf numFmtId="0" fontId="74" fillId="43" borderId="0" xfId="249" applyFont="1" applyFill="1" applyAlignment="1">
      <alignment horizontal="center"/>
      <protection/>
    </xf>
    <xf numFmtId="0" fontId="74" fillId="43" borderId="20" xfId="247" applyFont="1" applyFill="1" applyBorder="1" applyAlignment="1">
      <alignment vertical="center" wrapText="1"/>
      <protection/>
    </xf>
    <xf numFmtId="0" fontId="87" fillId="43" borderId="20" xfId="329" applyFont="1" applyFill="1" applyBorder="1" applyAlignment="1">
      <alignment vertical="center" wrapText="1"/>
      <protection/>
    </xf>
    <xf numFmtId="2" fontId="74" fillId="43" borderId="20" xfId="273" applyNumberFormat="1" applyFont="1" applyFill="1" applyBorder="1" applyAlignment="1">
      <alignment vertical="center" wrapText="1"/>
      <protection/>
    </xf>
    <xf numFmtId="2" fontId="74" fillId="43" borderId="20" xfId="0" applyNumberFormat="1" applyFont="1" applyFill="1" applyBorder="1" applyAlignment="1">
      <alignment vertical="center" wrapText="1"/>
    </xf>
    <xf numFmtId="0" fontId="74" fillId="43" borderId="20" xfId="243" applyFont="1" applyFill="1" applyBorder="1" applyAlignment="1">
      <alignment vertical="center" wrapText="1"/>
      <protection/>
    </xf>
    <xf numFmtId="0" fontId="74" fillId="43" borderId="20" xfId="325" applyFont="1" applyFill="1" applyBorder="1" applyAlignment="1">
      <alignment vertical="center" wrapText="1"/>
      <protection/>
    </xf>
    <xf numFmtId="0" fontId="74" fillId="43" borderId="20" xfId="101" applyNumberFormat="1" applyFont="1" applyFill="1" applyBorder="1" applyAlignment="1">
      <alignment vertical="center" wrapText="1"/>
    </xf>
    <xf numFmtId="0" fontId="86" fillId="43" borderId="20" xfId="247" applyFont="1" applyFill="1" applyBorder="1" applyAlignment="1">
      <alignment vertical="center" wrapText="1"/>
      <protection/>
    </xf>
    <xf numFmtId="0" fontId="74" fillId="43" borderId="20" xfId="271" applyFont="1" applyFill="1" applyBorder="1" applyAlignment="1">
      <alignment vertical="center" wrapText="1"/>
      <protection/>
    </xf>
    <xf numFmtId="2" fontId="74" fillId="43" borderId="20" xfId="272" applyNumberFormat="1" applyFont="1" applyFill="1" applyBorder="1" applyAlignment="1">
      <alignment vertical="center" wrapText="1"/>
      <protection/>
    </xf>
    <xf numFmtId="0" fontId="140" fillId="43" borderId="20" xfId="247" applyFont="1" applyFill="1" applyBorder="1" applyAlignment="1">
      <alignment vertical="center" wrapText="1"/>
      <protection/>
    </xf>
    <xf numFmtId="2" fontId="74" fillId="43" borderId="20" xfId="326" applyNumberFormat="1" applyFont="1" applyFill="1" applyBorder="1" applyAlignment="1">
      <alignment vertical="center" wrapText="1"/>
      <protection/>
    </xf>
    <xf numFmtId="0" fontId="87" fillId="43" borderId="20" xfId="326" applyFont="1" applyFill="1" applyBorder="1" applyAlignment="1">
      <alignment vertical="center" wrapText="1"/>
      <protection/>
    </xf>
    <xf numFmtId="0" fontId="87" fillId="43" borderId="20" xfId="324" applyFont="1" applyFill="1" applyBorder="1" applyAlignment="1">
      <alignment vertical="center" wrapText="1"/>
      <protection/>
    </xf>
    <xf numFmtId="0" fontId="87" fillId="43" borderId="24" xfId="324" applyFont="1" applyFill="1" applyBorder="1" applyAlignment="1">
      <alignment vertical="center" wrapText="1"/>
      <protection/>
    </xf>
    <xf numFmtId="0" fontId="74" fillId="43" borderId="0" xfId="249" applyFont="1" applyFill="1" applyAlignment="1">
      <alignment/>
      <protection/>
    </xf>
    <xf numFmtId="0" fontId="75" fillId="43" borderId="0" xfId="249" applyFont="1" applyFill="1" applyAlignment="1">
      <alignment/>
      <protection/>
    </xf>
    <xf numFmtId="0" fontId="0" fillId="43" borderId="0" xfId="0" applyFont="1" applyFill="1" applyAlignment="1">
      <alignment vertical="center" wrapText="1"/>
    </xf>
    <xf numFmtId="4" fontId="87" fillId="44" borderId="20" xfId="0" applyNumberFormat="1" applyFont="1" applyFill="1" applyBorder="1" applyAlignment="1">
      <alignment horizontal="right" vertical="center" wrapText="1"/>
    </xf>
    <xf numFmtId="0" fontId="74" fillId="46" borderId="20" xfId="327" applyFont="1" applyFill="1" applyBorder="1" applyAlignment="1">
      <alignment horizontal="center" vertical="center" wrapText="1"/>
      <protection/>
    </xf>
    <xf numFmtId="2" fontId="74" fillId="46" borderId="20" xfId="0" applyNumberFormat="1" applyFont="1" applyFill="1" applyBorder="1" applyAlignment="1">
      <alignment horizontal="left" vertical="center" wrapText="1"/>
    </xf>
    <xf numFmtId="2" fontId="74" fillId="46" borderId="20" xfId="0" applyNumberFormat="1" applyFont="1" applyFill="1" applyBorder="1" applyAlignment="1">
      <alignment vertical="center" wrapText="1"/>
    </xf>
    <xf numFmtId="4" fontId="74" fillId="46" borderId="20" xfId="0" applyNumberFormat="1" applyFont="1" applyFill="1" applyBorder="1" applyAlignment="1">
      <alignment horizontal="right" vertical="center" wrapText="1"/>
    </xf>
    <xf numFmtId="2" fontId="74" fillId="46" borderId="20" xfId="0" applyNumberFormat="1" applyFont="1" applyFill="1" applyBorder="1" applyAlignment="1">
      <alignment horizontal="center" vertical="center" wrapText="1"/>
    </xf>
    <xf numFmtId="0" fontId="87" fillId="46" borderId="20" xfId="0" applyFont="1" applyFill="1" applyBorder="1" applyAlignment="1">
      <alignment horizontal="center" vertical="center" wrapText="1"/>
    </xf>
    <xf numFmtId="0" fontId="8" fillId="46" borderId="0" xfId="0" applyFont="1" applyFill="1" applyAlignment="1">
      <alignment/>
    </xf>
    <xf numFmtId="0" fontId="74" fillId="46" borderId="20" xfId="329" applyFont="1" applyFill="1" applyBorder="1" applyAlignment="1">
      <alignment horizontal="center" vertical="center" wrapText="1"/>
      <protection/>
    </xf>
    <xf numFmtId="0" fontId="74" fillId="46" borderId="20" xfId="327" applyFont="1" applyFill="1" applyBorder="1" applyAlignment="1">
      <alignment horizontal="left" vertical="center" wrapText="1"/>
      <protection/>
    </xf>
    <xf numFmtId="0" fontId="74" fillId="46" borderId="20" xfId="327" applyFont="1" applyFill="1" applyBorder="1" applyAlignment="1">
      <alignment vertical="center" wrapText="1"/>
      <protection/>
    </xf>
    <xf numFmtId="4" fontId="74" fillId="46" borderId="20" xfId="327" applyNumberFormat="1" applyFont="1" applyFill="1" applyBorder="1" applyAlignment="1">
      <alignment horizontal="right" vertical="center" wrapText="1"/>
      <protection/>
    </xf>
    <xf numFmtId="0" fontId="74" fillId="46" borderId="20" xfId="0" applyFont="1" applyFill="1" applyBorder="1" applyAlignment="1">
      <alignment horizontal="center" vertical="center" wrapText="1"/>
    </xf>
    <xf numFmtId="0" fontId="75" fillId="46" borderId="0" xfId="0" applyFont="1" applyFill="1" applyAlignment="1">
      <alignment wrapText="1"/>
    </xf>
    <xf numFmtId="0" fontId="74" fillId="46" borderId="20" xfId="243" applyFont="1" applyFill="1" applyBorder="1" applyAlignment="1">
      <alignment horizontal="left" vertical="center" wrapText="1"/>
      <protection/>
    </xf>
    <xf numFmtId="0" fontId="74" fillId="46" borderId="20" xfId="243" applyFont="1" applyFill="1" applyBorder="1" applyAlignment="1">
      <alignment vertical="center" wrapText="1"/>
      <protection/>
    </xf>
    <xf numFmtId="0" fontId="74" fillId="46" borderId="20" xfId="243" applyFont="1" applyFill="1" applyBorder="1" applyAlignment="1">
      <alignment horizontal="center" vertical="center" wrapText="1"/>
      <protection/>
    </xf>
    <xf numFmtId="4" fontId="74" fillId="46" borderId="20" xfId="243" applyNumberFormat="1" applyFont="1" applyFill="1" applyBorder="1" applyAlignment="1">
      <alignment horizontal="right" vertical="center" wrapText="1"/>
      <protection/>
    </xf>
    <xf numFmtId="0" fontId="74" fillId="46" borderId="20" xfId="243" applyNumberFormat="1" applyFont="1" applyFill="1" applyBorder="1" applyAlignment="1">
      <alignment horizontal="center" vertical="center" wrapText="1"/>
      <protection/>
    </xf>
    <xf numFmtId="0" fontId="74" fillId="46" borderId="0" xfId="243" applyFont="1" applyFill="1" applyAlignment="1">
      <alignment horizontal="center" vertical="center"/>
      <protection/>
    </xf>
    <xf numFmtId="0" fontId="74" fillId="46" borderId="25" xfId="327" applyFont="1" applyFill="1" applyBorder="1" applyAlignment="1">
      <alignment horizontal="center" vertical="center" wrapText="1"/>
      <protection/>
    </xf>
    <xf numFmtId="0" fontId="74" fillId="46" borderId="25" xfId="326" applyFont="1" applyFill="1" applyBorder="1" applyAlignment="1">
      <alignment horizontal="left" vertical="center" wrapText="1"/>
      <protection/>
    </xf>
    <xf numFmtId="0" fontId="87" fillId="46" borderId="25" xfId="324" applyFont="1" applyFill="1" applyBorder="1" applyAlignment="1">
      <alignment vertical="center" wrapText="1"/>
      <protection/>
    </xf>
    <xf numFmtId="0" fontId="87" fillId="46" borderId="25" xfId="324" applyFont="1" applyFill="1" applyBorder="1" applyAlignment="1">
      <alignment horizontal="left" vertical="center" wrapText="1"/>
      <protection/>
    </xf>
    <xf numFmtId="4" fontId="87" fillId="46" borderId="25" xfId="324" applyNumberFormat="1" applyFont="1" applyFill="1" applyBorder="1" applyAlignment="1">
      <alignment horizontal="right" vertical="center" wrapText="1"/>
      <protection/>
    </xf>
    <xf numFmtId="0" fontId="87" fillId="46" borderId="25" xfId="326" applyFont="1" applyFill="1" applyBorder="1" applyAlignment="1">
      <alignment horizontal="center" vertical="center" wrapText="1"/>
      <protection/>
    </xf>
    <xf numFmtId="0" fontId="87" fillId="46" borderId="25" xfId="324" applyFont="1" applyFill="1" applyBorder="1" applyAlignment="1">
      <alignment horizontal="center" vertical="center" wrapText="1"/>
      <protection/>
    </xf>
    <xf numFmtId="0" fontId="74" fillId="46" borderId="25" xfId="271" applyFont="1" applyFill="1" applyBorder="1" applyAlignment="1">
      <alignment horizontal="center" vertical="center" wrapText="1"/>
      <protection/>
    </xf>
    <xf numFmtId="0" fontId="87" fillId="46" borderId="25" xfId="0" applyFont="1" applyFill="1" applyBorder="1" applyAlignment="1">
      <alignment horizontal="center" vertical="center" wrapText="1"/>
    </xf>
    <xf numFmtId="0" fontId="0" fillId="46" borderId="0" xfId="0" applyFont="1" applyFill="1" applyAlignment="1">
      <alignment/>
    </xf>
    <xf numFmtId="0" fontId="74" fillId="43" borderId="20" xfId="0" applyFont="1" applyFill="1" applyBorder="1" applyAlignment="1">
      <alignment vertical="center" wrapText="1"/>
    </xf>
    <xf numFmtId="0" fontId="73" fillId="43" borderId="10" xfId="327" applyFont="1" applyFill="1" applyBorder="1" applyAlignment="1">
      <alignment horizontal="center" vertical="center" wrapText="1"/>
      <protection/>
    </xf>
    <xf numFmtId="4" fontId="145" fillId="43" borderId="10" xfId="327" applyNumberFormat="1" applyFont="1" applyFill="1" applyBorder="1" applyAlignment="1">
      <alignment horizontal="center" vertical="center" wrapText="1"/>
      <protection/>
    </xf>
    <xf numFmtId="0" fontId="74" fillId="43" borderId="0" xfId="249" applyFont="1" applyFill="1" applyAlignment="1">
      <alignment horizontal="left" vertical="center" wrapText="1"/>
      <protection/>
    </xf>
    <xf numFmtId="0" fontId="74" fillId="43" borderId="0" xfId="249" applyFont="1" applyFill="1" applyAlignment="1">
      <alignment horizontal="left"/>
      <protection/>
    </xf>
    <xf numFmtId="0" fontId="73" fillId="43" borderId="10" xfId="249" applyFont="1" applyFill="1" applyBorder="1" applyAlignment="1">
      <alignment horizontal="center" vertical="center" wrapText="1"/>
      <protection/>
    </xf>
    <xf numFmtId="0" fontId="73" fillId="43" borderId="0" xfId="249" applyFont="1" applyFill="1" applyAlignment="1">
      <alignment horizontal="left" vertical="center" wrapText="1"/>
      <protection/>
    </xf>
    <xf numFmtId="0" fontId="73" fillId="43" borderId="20" xfId="327" applyFont="1" applyFill="1" applyBorder="1" applyAlignment="1">
      <alignment horizontal="center" vertical="center" wrapText="1"/>
      <protection/>
    </xf>
    <xf numFmtId="0" fontId="74" fillId="43" borderId="20" xfId="249" applyFont="1" applyFill="1" applyBorder="1" applyAlignment="1">
      <alignment horizontal="left" vertical="center" wrapText="1" shrinkToFit="1"/>
      <protection/>
    </xf>
    <xf numFmtId="0" fontId="87" fillId="46" borderId="20" xfId="329" applyFont="1" applyFill="1" applyBorder="1" applyAlignment="1">
      <alignment horizontal="center" vertical="center" wrapText="1"/>
      <protection/>
    </xf>
    <xf numFmtId="0" fontId="74" fillId="46" borderId="20" xfId="249" applyFont="1" applyFill="1" applyBorder="1" applyAlignment="1">
      <alignment horizontal="left" vertical="center" wrapText="1" shrinkToFit="1"/>
      <protection/>
    </xf>
    <xf numFmtId="4" fontId="74" fillId="46" borderId="20" xfId="132" applyNumberFormat="1" applyFont="1" applyFill="1" applyBorder="1" applyAlignment="1">
      <alignment horizontal="right" vertical="center" wrapText="1"/>
    </xf>
    <xf numFmtId="0" fontId="74" fillId="46" borderId="20" xfId="247" applyFont="1" applyFill="1" applyBorder="1" applyAlignment="1">
      <alignment horizontal="center" vertical="center" wrapText="1"/>
      <protection/>
    </xf>
    <xf numFmtId="0" fontId="75" fillId="46" borderId="0" xfId="249" applyFont="1" applyFill="1">
      <alignment/>
      <protection/>
    </xf>
    <xf numFmtId="0" fontId="74" fillId="43" borderId="26" xfId="285" applyFont="1" applyFill="1" applyBorder="1" applyAlignment="1">
      <alignment horizontal="left" vertical="center" wrapText="1"/>
      <protection/>
    </xf>
    <xf numFmtId="0" fontId="74" fillId="43" borderId="26" xfId="247" applyFont="1" applyFill="1" applyBorder="1" applyAlignment="1">
      <alignment vertical="center" wrapText="1"/>
      <protection/>
    </xf>
    <xf numFmtId="0" fontId="74" fillId="43" borderId="26" xfId="249" applyFont="1" applyFill="1" applyBorder="1" applyAlignment="1">
      <alignment horizontal="left" vertical="center" wrapText="1" shrinkToFit="1"/>
      <protection/>
    </xf>
    <xf numFmtId="4" fontId="143" fillId="43" borderId="26" xfId="285" applyNumberFormat="1" applyFont="1" applyFill="1" applyBorder="1" applyAlignment="1">
      <alignment horizontal="right" vertical="center" wrapText="1"/>
      <protection/>
    </xf>
    <xf numFmtId="4" fontId="143" fillId="43" borderId="26" xfId="327" applyNumberFormat="1" applyFont="1" applyFill="1" applyBorder="1" applyAlignment="1">
      <alignment horizontal="right" vertical="center" wrapText="1"/>
      <protection/>
    </xf>
    <xf numFmtId="0" fontId="74" fillId="43" borderId="26" xfId="327" applyFont="1" applyFill="1" applyBorder="1" applyAlignment="1">
      <alignment horizontal="center" vertical="center" wrapText="1"/>
      <protection/>
    </xf>
    <xf numFmtId="0" fontId="74" fillId="43" borderId="26" xfId="247" applyFont="1" applyFill="1" applyBorder="1" applyAlignment="1">
      <alignment horizontal="center" vertical="center" wrapText="1"/>
      <protection/>
    </xf>
    <xf numFmtId="0" fontId="74" fillId="43" borderId="26" xfId="249" applyFont="1" applyFill="1" applyBorder="1" applyAlignment="1">
      <alignment horizontal="center" vertical="center" wrapText="1"/>
      <protection/>
    </xf>
    <xf numFmtId="0" fontId="74" fillId="43" borderId="20" xfId="324" applyFont="1" applyFill="1" applyBorder="1" applyAlignment="1">
      <alignment horizontal="left" vertical="center" wrapText="1"/>
      <protection/>
    </xf>
    <xf numFmtId="4" fontId="74" fillId="43" borderId="20" xfId="324" applyNumberFormat="1" applyFont="1" applyFill="1" applyBorder="1" applyAlignment="1">
      <alignment horizontal="right" vertical="center" wrapText="1"/>
      <protection/>
    </xf>
    <xf numFmtId="0" fontId="74" fillId="43" borderId="20" xfId="331" applyFont="1" applyFill="1" applyBorder="1" applyAlignment="1">
      <alignment horizontal="center" vertical="center" wrapText="1"/>
      <protection/>
    </xf>
    <xf numFmtId="2" fontId="29" fillId="43" borderId="20" xfId="0" applyNumberFormat="1" applyFont="1" applyFill="1" applyBorder="1" applyAlignment="1">
      <alignment horizontal="center" vertical="center" wrapText="1"/>
    </xf>
    <xf numFmtId="0" fontId="74" fillId="43" borderId="25" xfId="243" applyFont="1" applyFill="1" applyBorder="1" applyAlignment="1">
      <alignment horizontal="left" vertical="center" wrapText="1"/>
      <protection/>
    </xf>
    <xf numFmtId="0" fontId="74" fillId="43" borderId="25" xfId="243" applyFont="1" applyFill="1" applyBorder="1" applyAlignment="1">
      <alignment vertical="center" wrapText="1"/>
      <protection/>
    </xf>
    <xf numFmtId="0" fontId="74" fillId="43" borderId="25" xfId="243" applyFont="1" applyFill="1" applyBorder="1" applyAlignment="1">
      <alignment horizontal="center" vertical="center" wrapText="1"/>
      <protection/>
    </xf>
    <xf numFmtId="4" fontId="74" fillId="43" borderId="25" xfId="243" applyNumberFormat="1" applyFont="1" applyFill="1" applyBorder="1" applyAlignment="1">
      <alignment horizontal="right" vertical="center" wrapText="1"/>
      <protection/>
    </xf>
    <xf numFmtId="0" fontId="74" fillId="43" borderId="25" xfId="243" applyNumberFormat="1" applyFont="1" applyFill="1" applyBorder="1" applyAlignment="1">
      <alignment horizontal="center" vertical="center" wrapText="1"/>
      <protection/>
    </xf>
    <xf numFmtId="0" fontId="87" fillId="43" borderId="25" xfId="0" applyFont="1" applyFill="1" applyBorder="1" applyAlignment="1">
      <alignment horizontal="center" vertical="center" wrapText="1"/>
    </xf>
    <xf numFmtId="4" fontId="74" fillId="31" borderId="20" xfId="327" applyNumberFormat="1" applyFont="1" applyFill="1" applyBorder="1" applyAlignment="1">
      <alignment horizontal="right" vertical="center" wrapText="1"/>
      <protection/>
    </xf>
    <xf numFmtId="4" fontId="74" fillId="43" borderId="20" xfId="327" applyNumberFormat="1" applyFont="1" applyFill="1" applyBorder="1" applyAlignment="1">
      <alignment horizontal="right" vertical="center" wrapText="1"/>
      <protection/>
    </xf>
    <xf numFmtId="0" fontId="79" fillId="43" borderId="0" xfId="327" applyFont="1" applyFill="1" applyAlignment="1">
      <alignment horizontal="center" vertical="center" wrapText="1"/>
      <protection/>
    </xf>
    <xf numFmtId="0" fontId="8" fillId="43" borderId="0" xfId="327" applyFont="1" applyFill="1" applyAlignment="1">
      <alignment horizontal="center" vertical="center" wrapText="1"/>
      <protection/>
    </xf>
    <xf numFmtId="0" fontId="73" fillId="43" borderId="10" xfId="327" applyFont="1" applyFill="1" applyBorder="1" applyAlignment="1">
      <alignment horizontal="center" vertical="center" wrapText="1"/>
      <protection/>
    </xf>
    <xf numFmtId="0" fontId="73" fillId="43" borderId="18" xfId="327" applyFont="1" applyFill="1" applyBorder="1" applyAlignment="1">
      <alignment horizontal="center" vertical="center" wrapText="1"/>
      <protection/>
    </xf>
    <xf numFmtId="0" fontId="73" fillId="43" borderId="3" xfId="327" applyFont="1" applyFill="1" applyBorder="1" applyAlignment="1">
      <alignment horizontal="center" vertical="center" wrapText="1"/>
      <protection/>
    </xf>
    <xf numFmtId="0" fontId="73" fillId="43" borderId="18" xfId="249" applyFont="1" applyFill="1" applyBorder="1" applyAlignment="1">
      <alignment horizontal="center" vertical="center" wrapText="1"/>
      <protection/>
    </xf>
    <xf numFmtId="0" fontId="73" fillId="43" borderId="3" xfId="249" applyFont="1" applyFill="1" applyBorder="1" applyAlignment="1">
      <alignment horizontal="center" vertical="center" wrapText="1"/>
      <protection/>
    </xf>
    <xf numFmtId="4" fontId="145" fillId="43" borderId="10" xfId="327" applyNumberFormat="1" applyFont="1" applyFill="1" applyBorder="1" applyAlignment="1">
      <alignment horizontal="center" vertical="center" wrapText="1"/>
      <protection/>
    </xf>
    <xf numFmtId="0" fontId="73" fillId="43" borderId="10" xfId="302" applyFont="1" applyFill="1" applyBorder="1" applyAlignment="1">
      <alignment horizontal="center" vertical="center" wrapText="1"/>
      <protection/>
    </xf>
    <xf numFmtId="0" fontId="74" fillId="43" borderId="0" xfId="249" applyFont="1" applyFill="1" applyAlignment="1">
      <alignment horizontal="left" vertical="center" wrapText="1"/>
      <protection/>
    </xf>
    <xf numFmtId="0" fontId="74" fillId="43" borderId="0" xfId="249" applyFont="1" applyFill="1" applyAlignment="1">
      <alignment horizontal="left"/>
      <protection/>
    </xf>
    <xf numFmtId="0" fontId="73" fillId="43" borderId="10" xfId="249" applyFont="1" applyFill="1" applyBorder="1" applyAlignment="1">
      <alignment horizontal="center" vertical="center" wrapText="1"/>
      <protection/>
    </xf>
    <xf numFmtId="0" fontId="73" fillId="43" borderId="0" xfId="249" applyFont="1" applyFill="1" applyAlignment="1">
      <alignment horizontal="left" vertical="center" wrapText="1"/>
      <protection/>
    </xf>
    <xf numFmtId="0" fontId="73" fillId="43" borderId="20" xfId="327" applyFont="1" applyFill="1" applyBorder="1" applyAlignment="1">
      <alignment horizontal="center" vertical="center" wrapText="1"/>
      <protection/>
    </xf>
    <xf numFmtId="0" fontId="74" fillId="43" borderId="20" xfId="249" applyFont="1" applyFill="1" applyBorder="1" applyAlignment="1">
      <alignment horizontal="left" vertical="center" wrapText="1" shrinkToFit="1"/>
      <protection/>
    </xf>
    <xf numFmtId="0" fontId="73" fillId="43" borderId="15" xfId="249" applyFont="1" applyFill="1" applyBorder="1" applyAlignment="1">
      <alignment horizontal="center" vertical="center" wrapText="1"/>
      <protection/>
    </xf>
    <xf numFmtId="0" fontId="73" fillId="43" borderId="27" xfId="249" applyFont="1" applyFill="1" applyBorder="1" applyAlignment="1">
      <alignment horizontal="center" vertical="center" wrapText="1"/>
      <protection/>
    </xf>
    <xf numFmtId="0" fontId="8" fillId="43" borderId="0" xfId="327" applyFont="1" applyFill="1" applyAlignment="1">
      <alignment horizontal="left" vertical="center" wrapText="1"/>
      <protection/>
    </xf>
    <xf numFmtId="0" fontId="81" fillId="43" borderId="0" xfId="327" applyFont="1" applyFill="1" applyAlignment="1">
      <alignment horizontal="center" vertical="center" wrapText="1"/>
      <protection/>
    </xf>
    <xf numFmtId="0" fontId="72" fillId="43" borderId="0" xfId="327" applyFont="1" applyFill="1" applyAlignment="1">
      <alignment horizontal="center" vertical="center" wrapText="1"/>
      <protection/>
    </xf>
    <xf numFmtId="4" fontId="73" fillId="43" borderId="10" xfId="327" applyNumberFormat="1" applyFont="1" applyFill="1" applyBorder="1" applyAlignment="1">
      <alignment horizontal="center" vertical="center" wrapText="1"/>
      <protection/>
    </xf>
    <xf numFmtId="0" fontId="73" fillId="43" borderId="10" xfId="303" applyFont="1" applyFill="1" applyBorder="1" applyAlignment="1">
      <alignment horizontal="center" vertical="center" wrapText="1"/>
      <protection/>
    </xf>
  </cellXfs>
  <cellStyles count="388">
    <cellStyle name="Normal" xfId="0"/>
    <cellStyle name="RowLevel_0" xfId="1"/>
    <cellStyle name="ColLevel_0" xfId="2"/>
    <cellStyle name="RowLevel_1" xfId="3"/>
    <cellStyle name="RowLevel_2" xfId="5"/>
    <cellStyle name="          &#13;&#10;shell=progman.exe&#13;&#10;m" xfId="15"/>
    <cellStyle name="??" xfId="16"/>
    <cellStyle name="?? [0.00]_ Att. 1- Cover" xfId="17"/>
    <cellStyle name="?? [0]" xfId="18"/>
    <cellStyle name="?_x001D_??%U©÷u&amp;H©÷9_x0008_? s&#10;_x0007__x0001__x0001_" xfId="19"/>
    <cellStyle name="?_x001D_??%U©÷u&amp;H©÷9_x0008_? s&#10;_x0007__x0001__x0001_" xfId="20"/>
    <cellStyle name="???? [0.00]_PRODUCT DETAIL Q1" xfId="21"/>
    <cellStyle name="????_PRODUCT DETAIL Q1" xfId="22"/>
    <cellStyle name="???[0]_?? DI" xfId="23"/>
    <cellStyle name="???_?? DI" xfId="24"/>
    <cellStyle name="??[0]_BRE" xfId="25"/>
    <cellStyle name="??_ Att. 1- Cover" xfId="26"/>
    <cellStyle name="??A? [0]_ÿÿÿÿÿÿ_1_¢¬???¢â? " xfId="27"/>
    <cellStyle name="??A?_ÿÿÿÿÿÿ_1_¢¬???¢â? " xfId="28"/>
    <cellStyle name="?¡±¢¥?_?¨ù??¢´¢¥_¢¬???¢â? " xfId="29"/>
    <cellStyle name="?ðÇ%U?&amp;H?_x0008_?s&#10;_x0007__x0001__x0001_" xfId="30"/>
    <cellStyle name="’Ê‰Ý [0.00]_laroux" xfId="31"/>
    <cellStyle name="’Ê‰Ý_laroux" xfId="32"/>
    <cellStyle name="•W€_¯–ì" xfId="33"/>
    <cellStyle name="W_STDFOR" xfId="34"/>
    <cellStyle name="1" xfId="35"/>
    <cellStyle name="2" xfId="36"/>
    <cellStyle name="20% - Accent1" xfId="37"/>
    <cellStyle name="20% - Accent2" xfId="38"/>
    <cellStyle name="20% - Accent3" xfId="39"/>
    <cellStyle name="20% - Accent4" xfId="40"/>
    <cellStyle name="20% - Accent5" xfId="41"/>
    <cellStyle name="20% - Accent6" xfId="42"/>
    <cellStyle name="3" xfId="43"/>
    <cellStyle name="4" xfId="44"/>
    <cellStyle name="40% - Accent1" xfId="45"/>
    <cellStyle name="40% - Accent2" xfId="46"/>
    <cellStyle name="40% - Accent3" xfId="47"/>
    <cellStyle name="40% - Accent4" xfId="48"/>
    <cellStyle name="40% - Accent5" xfId="49"/>
    <cellStyle name="40% - Accent6" xfId="50"/>
    <cellStyle name="6" xfId="51"/>
    <cellStyle name="60% - Accent1" xfId="52"/>
    <cellStyle name="60% - Accent2" xfId="53"/>
    <cellStyle name="60% - Accent3" xfId="54"/>
    <cellStyle name="60% - Accent4" xfId="55"/>
    <cellStyle name="60% - Accent5" xfId="56"/>
    <cellStyle name="60% - Accent6" xfId="57"/>
    <cellStyle name="Accent1" xfId="58"/>
    <cellStyle name="Accent2" xfId="59"/>
    <cellStyle name="Accent3" xfId="60"/>
    <cellStyle name="Accent4" xfId="61"/>
    <cellStyle name="Accent5" xfId="62"/>
    <cellStyle name="Accent6" xfId="63"/>
    <cellStyle name="ÅëÈ­ [0]_¿ì¹°Åë" xfId="64"/>
    <cellStyle name="AeE­ [0]_INQUIRY ¿µ¾÷AßAø " xfId="65"/>
    <cellStyle name="ÅëÈ­ [0]_Sheet1" xfId="66"/>
    <cellStyle name="ÅëÈ­_¿ì¹°Åë" xfId="67"/>
    <cellStyle name="AeE­_INQUIRY ¿µ¾÷AßAø" xfId="68"/>
    <cellStyle name="ÅëÈ­_Sheet1" xfId="69"/>
    <cellStyle name="args.style" xfId="70"/>
    <cellStyle name="ÄÞ¸¶ [0]_¿ì¹°Åë" xfId="71"/>
    <cellStyle name="AÞ¸¶ [0]_INQUIRY ¿?¾÷AßAø " xfId="72"/>
    <cellStyle name="ÄÞ¸¶ [0]_Sheet1" xfId="73"/>
    <cellStyle name="ÄÞ¸¶_¿ì¹°Åë" xfId="74"/>
    <cellStyle name="AÞ¸¶_INQUIRY ¿?¾÷AßAø " xfId="75"/>
    <cellStyle name="ÄÞ¸¶_Sheet1" xfId="76"/>
    <cellStyle name="Bad" xfId="77"/>
    <cellStyle name="Body" xfId="78"/>
    <cellStyle name="C?AØ_¿?¾÷CoE² " xfId="79"/>
    <cellStyle name="Ç¥ÁØ_´çÃÊ±¸ÀÔ»ý»ê" xfId="80"/>
    <cellStyle name="C￥AØ_¿μ¾÷CoE² " xfId="81"/>
    <cellStyle name="Ç¥ÁØ_±³°¢¼ö·®" xfId="82"/>
    <cellStyle name="C￥AØ_≫c¾÷ºIº° AN°e " xfId="83"/>
    <cellStyle name="Ç¥ÁØ_PO0862_bldg_BQ" xfId="84"/>
    <cellStyle name="Calc Currency (0)" xfId="85"/>
    <cellStyle name="Calculation" xfId="86"/>
    <cellStyle name="category" xfId="87"/>
    <cellStyle name="Check Cell" xfId="88"/>
    <cellStyle name="chu" xfId="89"/>
    <cellStyle name="CHUONG" xfId="90"/>
    <cellStyle name="Comma" xfId="91"/>
    <cellStyle name="Comma  - Style1" xfId="92"/>
    <cellStyle name="Comma  - Style2" xfId="93"/>
    <cellStyle name="Comma  - Style3" xfId="94"/>
    <cellStyle name="Comma  - Style4" xfId="95"/>
    <cellStyle name="Comma  - Style5" xfId="96"/>
    <cellStyle name="Comma  - Style6" xfId="97"/>
    <cellStyle name="Comma  - Style7" xfId="98"/>
    <cellStyle name="Comma  - Style8" xfId="99"/>
    <cellStyle name="Comma [0]" xfId="100"/>
    <cellStyle name="Comma 10" xfId="101"/>
    <cellStyle name="Comma 11" xfId="102"/>
    <cellStyle name="Comma 12" xfId="103"/>
    <cellStyle name="Comma 13" xfId="104"/>
    <cellStyle name="Comma 14" xfId="105"/>
    <cellStyle name="Comma 15" xfId="106"/>
    <cellStyle name="Comma 16" xfId="107"/>
    <cellStyle name="Comma 17" xfId="108"/>
    <cellStyle name="Comma 18" xfId="109"/>
    <cellStyle name="Comma 19" xfId="110"/>
    <cellStyle name="Comma 2" xfId="111"/>
    <cellStyle name="Comma 2 2" xfId="112"/>
    <cellStyle name="Comma 2 2 2" xfId="113"/>
    <cellStyle name="Comma 2 3" xfId="114"/>
    <cellStyle name="Comma 20" xfId="115"/>
    <cellStyle name="Comma 21" xfId="116"/>
    <cellStyle name="Comma 22" xfId="117"/>
    <cellStyle name="Comma 23" xfId="118"/>
    <cellStyle name="Comma 24" xfId="119"/>
    <cellStyle name="Comma 25" xfId="120"/>
    <cellStyle name="Comma 26" xfId="121"/>
    <cellStyle name="Comma 27" xfId="122"/>
    <cellStyle name="Comma 28" xfId="123"/>
    <cellStyle name="Comma 29" xfId="124"/>
    <cellStyle name="Comma 3" xfId="125"/>
    <cellStyle name="Comma 30" xfId="126"/>
    <cellStyle name="Comma 31" xfId="127"/>
    <cellStyle name="Comma 32" xfId="128"/>
    <cellStyle name="Comma 33" xfId="129"/>
    <cellStyle name="Comma 34" xfId="130"/>
    <cellStyle name="Comma 35" xfId="131"/>
    <cellStyle name="Comma 35 2" xfId="132"/>
    <cellStyle name="Comma 36" xfId="133"/>
    <cellStyle name="Comma 37" xfId="134"/>
    <cellStyle name="Comma 38" xfId="135"/>
    <cellStyle name="Comma 39" xfId="136"/>
    <cellStyle name="Comma 39 2" xfId="137"/>
    <cellStyle name="Comma 39 2 2" xfId="138"/>
    <cellStyle name="Comma 39 3" xfId="139"/>
    <cellStyle name="Comma 4" xfId="140"/>
    <cellStyle name="Comma 4 2" xfId="141"/>
    <cellStyle name="Comma 4 2 2" xfId="142"/>
    <cellStyle name="Comma 40" xfId="143"/>
    <cellStyle name="Comma 40 2" xfId="144"/>
    <cellStyle name="Comma 41" xfId="145"/>
    <cellStyle name="Comma 41 2" xfId="146"/>
    <cellStyle name="Comma 42" xfId="147"/>
    <cellStyle name="Comma 42 2" xfId="148"/>
    <cellStyle name="Comma 43" xfId="149"/>
    <cellStyle name="Comma 43 2" xfId="150"/>
    <cellStyle name="Comma 44" xfId="151"/>
    <cellStyle name="Comma 44 2" xfId="152"/>
    <cellStyle name="Comma 45" xfId="153"/>
    <cellStyle name="Comma 45 2" xfId="154"/>
    <cellStyle name="Comma 46" xfId="155"/>
    <cellStyle name="Comma 47" xfId="156"/>
    <cellStyle name="Comma 48" xfId="157"/>
    <cellStyle name="Comma 49" xfId="158"/>
    <cellStyle name="Comma 5" xfId="159"/>
    <cellStyle name="Comma 5 2" xfId="160"/>
    <cellStyle name="Comma 5 2 2" xfId="161"/>
    <cellStyle name="Comma 50" xfId="162"/>
    <cellStyle name="Comma 51" xfId="163"/>
    <cellStyle name="Comma 52" xfId="164"/>
    <cellStyle name="Comma 53" xfId="165"/>
    <cellStyle name="Comma 54" xfId="166"/>
    <cellStyle name="Comma 55" xfId="167"/>
    <cellStyle name="Comma 56" xfId="168"/>
    <cellStyle name="Comma 57" xfId="169"/>
    <cellStyle name="Comma 58" xfId="170"/>
    <cellStyle name="Comma 59" xfId="171"/>
    <cellStyle name="Comma 6" xfId="172"/>
    <cellStyle name="Comma 6 2" xfId="173"/>
    <cellStyle name="Comma 6 2 2" xfId="174"/>
    <cellStyle name="Comma 60" xfId="175"/>
    <cellStyle name="Comma 60 2" xfId="176"/>
    <cellStyle name="Comma 61" xfId="177"/>
    <cellStyle name="Comma 7" xfId="178"/>
    <cellStyle name="Comma 7 2" xfId="179"/>
    <cellStyle name="Comma 7 2 2" xfId="180"/>
    <cellStyle name="Comma 8" xfId="181"/>
    <cellStyle name="Comma 8 2" xfId="182"/>
    <cellStyle name="Comma 8 2 2" xfId="183"/>
    <cellStyle name="Comma 9" xfId="184"/>
    <cellStyle name="comma zerodec" xfId="185"/>
    <cellStyle name="Comma0" xfId="186"/>
    <cellStyle name="Copied" xfId="187"/>
    <cellStyle name="Currency" xfId="188"/>
    <cellStyle name="Currency [0]" xfId="189"/>
    <cellStyle name="Currency0" xfId="190"/>
    <cellStyle name="Currency1" xfId="191"/>
    <cellStyle name="Date" xfId="192"/>
    <cellStyle name="Dezimal [0]_NEGS" xfId="193"/>
    <cellStyle name="Dezimal_NEGS" xfId="194"/>
    <cellStyle name="Dollar (zero dec)" xfId="195"/>
    <cellStyle name="e" xfId="196"/>
    <cellStyle name="Entered" xfId="197"/>
    <cellStyle name="Euro" xfId="198"/>
    <cellStyle name="Euro 2" xfId="199"/>
    <cellStyle name="Explanatory Text" xfId="200"/>
    <cellStyle name="f" xfId="201"/>
    <cellStyle name="Fixed" xfId="202"/>
    <cellStyle name="Followed Hyperlink" xfId="203"/>
    <cellStyle name="Good" xfId="204"/>
    <cellStyle name="Grey" xfId="205"/>
    <cellStyle name="Grey 2" xfId="206"/>
    <cellStyle name="ha" xfId="207"/>
    <cellStyle name="hang" xfId="208"/>
    <cellStyle name="Head 1" xfId="209"/>
    <cellStyle name="HEADER" xfId="210"/>
    <cellStyle name="Header1" xfId="211"/>
    <cellStyle name="Header2" xfId="212"/>
    <cellStyle name="Header2 2" xfId="213"/>
    <cellStyle name="Heading 1" xfId="214"/>
    <cellStyle name="Heading 2" xfId="215"/>
    <cellStyle name="Heading 3" xfId="216"/>
    <cellStyle name="Heading 4" xfId="217"/>
    <cellStyle name="HEADING1" xfId="218"/>
    <cellStyle name="HEADING2" xfId="219"/>
    <cellStyle name="HEADINGS" xfId="220"/>
    <cellStyle name="HEADINGSTOP" xfId="221"/>
    <cellStyle name="headoption" xfId="222"/>
    <cellStyle name="Hoa-Scholl" xfId="223"/>
    <cellStyle name="Hyperlink" xfId="224"/>
    <cellStyle name="Input" xfId="225"/>
    <cellStyle name="Input [yellow]" xfId="226"/>
    <cellStyle name="Input [yellow] 2" xfId="227"/>
    <cellStyle name="Linked Cell" xfId="228"/>
    <cellStyle name="Millares [0]_Well Timing" xfId="229"/>
    <cellStyle name="Millares_Well Timing" xfId="230"/>
    <cellStyle name="Model" xfId="231"/>
    <cellStyle name="moi" xfId="232"/>
    <cellStyle name="Moneda [0]_Well Timing" xfId="233"/>
    <cellStyle name="Moneda_Well Timing" xfId="234"/>
    <cellStyle name="Monétaire [0]_TARIFFS DB" xfId="235"/>
    <cellStyle name="Monétaire_TARIFFS DB" xfId="236"/>
    <cellStyle name="n" xfId="237"/>
    <cellStyle name="Neutral" xfId="238"/>
    <cellStyle name="New Times Roman" xfId="239"/>
    <cellStyle name="no dec" xfId="240"/>
    <cellStyle name="ÑONVÒ" xfId="241"/>
    <cellStyle name="Normal - Style1" xfId="242"/>
    <cellStyle name="Normal 10" xfId="243"/>
    <cellStyle name="Normal 11" xfId="244"/>
    <cellStyle name="Normal 12" xfId="245"/>
    <cellStyle name="Normal 13" xfId="246"/>
    <cellStyle name="Normal 14" xfId="247"/>
    <cellStyle name="Normal 15" xfId="248"/>
    <cellStyle name="Normal 15 2" xfId="249"/>
    <cellStyle name="Normal 15 2 2" xfId="250"/>
    <cellStyle name="Normal 16" xfId="251"/>
    <cellStyle name="Normal 16 2" xfId="252"/>
    <cellStyle name="Normal 17" xfId="253"/>
    <cellStyle name="Normal 17 2" xfId="254"/>
    <cellStyle name="Normal 18" xfId="255"/>
    <cellStyle name="Normal 19" xfId="256"/>
    <cellStyle name="Normal 19 2" xfId="257"/>
    <cellStyle name="Normal 2" xfId="258"/>
    <cellStyle name="Normal 2 10" xfId="259"/>
    <cellStyle name="Normal 2 2" xfId="260"/>
    <cellStyle name="Normal 2 3" xfId="261"/>
    <cellStyle name="Normal 2 3 2" xfId="262"/>
    <cellStyle name="Normal 2 3_All" xfId="263"/>
    <cellStyle name="Normal 2 34" xfId="264"/>
    <cellStyle name="Normal 2 35" xfId="265"/>
    <cellStyle name="Normal 2_Bac Ninh" xfId="266"/>
    <cellStyle name="Normal 20" xfId="267"/>
    <cellStyle name="Normal 21" xfId="268"/>
    <cellStyle name="Normal 21 2" xfId="269"/>
    <cellStyle name="Normal 22" xfId="270"/>
    <cellStyle name="Normal 23" xfId="271"/>
    <cellStyle name="Normal 24" xfId="272"/>
    <cellStyle name="Normal 25" xfId="273"/>
    <cellStyle name="Normal 27" xfId="274"/>
    <cellStyle name="Normal 28" xfId="275"/>
    <cellStyle name="Normal 29" xfId="276"/>
    <cellStyle name="Normal 3" xfId="277"/>
    <cellStyle name="Normal 3 2" xfId="278"/>
    <cellStyle name="Normal 3 3" xfId="279"/>
    <cellStyle name="Normal 3 4" xfId="280"/>
    <cellStyle name="Normal 3_All" xfId="281"/>
    <cellStyle name="Normal 31" xfId="282"/>
    <cellStyle name="Normal 32" xfId="283"/>
    <cellStyle name="Normal 33" xfId="284"/>
    <cellStyle name="Normal 36" xfId="285"/>
    <cellStyle name="Normal 37" xfId="286"/>
    <cellStyle name="Normal 4" xfId="287"/>
    <cellStyle name="Normal 4 2" xfId="288"/>
    <cellStyle name="Normal 4 2 2" xfId="289"/>
    <cellStyle name="Normal 4 2_All" xfId="290"/>
    <cellStyle name="Normal 40" xfId="291"/>
    <cellStyle name="Normal 41" xfId="292"/>
    <cellStyle name="Normal 42" xfId="293"/>
    <cellStyle name="Normal 42 2" xfId="294"/>
    <cellStyle name="Normal 42 2 2" xfId="295"/>
    <cellStyle name="Normal 5" xfId="296"/>
    <cellStyle name="Normal 5 2" xfId="297"/>
    <cellStyle name="Normal 5 3" xfId="298"/>
    <cellStyle name="Normal 5 3 2" xfId="299"/>
    <cellStyle name="Normal 5 3_All" xfId="300"/>
    <cellStyle name="Normal 5_All" xfId="301"/>
    <cellStyle name="Normal 5_Bac Ninh" xfId="302"/>
    <cellStyle name="Normal 5_Bac Ninh 2" xfId="303"/>
    <cellStyle name="Normal 6" xfId="304"/>
    <cellStyle name="Normal 6 2" xfId="305"/>
    <cellStyle name="Normal 6 3" xfId="306"/>
    <cellStyle name="Normal 6 3 2" xfId="307"/>
    <cellStyle name="Normal 6 3_All" xfId="308"/>
    <cellStyle name="Normal 6_Bac Ninh" xfId="309"/>
    <cellStyle name="Normal 7" xfId="310"/>
    <cellStyle name="Normal 7 2" xfId="311"/>
    <cellStyle name="Normal 7 3" xfId="312"/>
    <cellStyle name="Normal 7 3 2" xfId="313"/>
    <cellStyle name="Normal 7 3_All" xfId="314"/>
    <cellStyle name="Normal 7_All" xfId="315"/>
    <cellStyle name="Normal 8" xfId="316"/>
    <cellStyle name="Normal 8 2" xfId="317"/>
    <cellStyle name="Normal 8 2 2" xfId="318"/>
    <cellStyle name="Normal 8 2_All" xfId="319"/>
    <cellStyle name="Normal 9" xfId="320"/>
    <cellStyle name="Normal 9 2" xfId="321"/>
    <cellStyle name="Normal 9_All" xfId="322"/>
    <cellStyle name="Normal_Bieu" xfId="323"/>
    <cellStyle name="Normal_Nằm 2015 2" xfId="324"/>
    <cellStyle name="Normal_Nằm 2015_KE HOACH SD DAT Tien Du 2016" xfId="325"/>
    <cellStyle name="Normal_Sheet1" xfId="326"/>
    <cellStyle name="Normal_Sheet1 2" xfId="327"/>
    <cellStyle name="Normal_Sheet1_1" xfId="328"/>
    <cellStyle name="Normal_Sheet1_KE HOACH SD DAT Tien Du 2016" xfId="329"/>
    <cellStyle name="Normal_Sheet4_KE HOACH SD DAT Tien Du 2016" xfId="330"/>
    <cellStyle name="Normal_Tien Du (3)" xfId="331"/>
    <cellStyle name="Normal1" xfId="332"/>
    <cellStyle name="Note" xfId="333"/>
    <cellStyle name="Œ…‹æØ‚è [0.00]_laroux" xfId="334"/>
    <cellStyle name="Œ…‹æØ‚è_laroux" xfId="335"/>
    <cellStyle name="oft Excel]&#13;&#10;Comment=The open=/f lines load custom functions into the Paste Function list.&#13;&#10;Maximized=2&#13;&#10;Basics=1&#13;&#10;A" xfId="336"/>
    <cellStyle name="oft Excel]&#13;&#10;Comment=The open=/f lines load custom functions into the Paste Function list.&#13;&#10;Maximized=3&#13;&#10;Basics=1&#13;&#10;A" xfId="337"/>
    <cellStyle name="omma [0]_Mktg Prog" xfId="338"/>
    <cellStyle name="ormal_Sheet1_1" xfId="339"/>
    <cellStyle name="Output" xfId="340"/>
    <cellStyle name="per.style" xfId="341"/>
    <cellStyle name="Percent" xfId="342"/>
    <cellStyle name="Percent [2]" xfId="343"/>
    <cellStyle name="Percent [2] 2" xfId="344"/>
    <cellStyle name="regstoresfromspecstores" xfId="345"/>
    <cellStyle name="RevList" xfId="346"/>
    <cellStyle name="s]&#13;&#10;spooler=yes&#13;&#10;load=&#13;&#10;Beep=yes&#13;&#10;NullPort=None&#13;&#10;BorderWidth=3&#13;&#10;CursorBlinkRate=1200&#13;&#10;DoubleClickSpeed=452&#13;&#10;Programs=co" xfId="347"/>
    <cellStyle name="SHADEDSTORES" xfId="348"/>
    <cellStyle name="SHADEDSTORES 2" xfId="349"/>
    <cellStyle name="specstores" xfId="350"/>
    <cellStyle name="Standard_NEGS" xfId="351"/>
    <cellStyle name="subhead" xfId="352"/>
    <cellStyle name="Subtotal" xfId="353"/>
    <cellStyle name="T" xfId="354"/>
    <cellStyle name="th" xfId="355"/>
    <cellStyle name="þ_x001D_ð·_x000C_æþ'&#13;ßþU_x0001_Ø_x0005_ü_x0014__x0007__x0001__x0001_" xfId="356"/>
    <cellStyle name="þ_x001D_ðÇ%Uý—&amp;Hý9_x0008_Ÿ s&#10;_x0007__x0001__x0001_" xfId="357"/>
    <cellStyle name="þ_x001D_ðÇ%Uý—&amp;Hý9_x0008_Ÿ s&#10;_x0007__x0001__x0001_ 2" xfId="358"/>
    <cellStyle name="þ_x001D_ðÇ%Uý—&amp;Hý9_x0008_Ÿ s&#10;_x0007__x0001__x0001_" xfId="359"/>
    <cellStyle name="þ_x001D_ðÇ%Uý—&amp;Hý9_x0008_Ÿ s&#10;_x0007__x0001__x0001_ 2" xfId="360"/>
    <cellStyle name="Title" xfId="361"/>
    <cellStyle name="Total" xfId="362"/>
    <cellStyle name="VANG1" xfId="363"/>
    <cellStyle name="viet" xfId="364"/>
    <cellStyle name="viet2" xfId="365"/>
    <cellStyle name="vnbo" xfId="366"/>
    <cellStyle name="vnhead1" xfId="367"/>
    <cellStyle name="vnhead2" xfId="368"/>
    <cellStyle name="vnhead3" xfId="369"/>
    <cellStyle name="vnhead4" xfId="370"/>
    <cellStyle name="vntxt1" xfId="371"/>
    <cellStyle name="vntxt2" xfId="372"/>
    <cellStyle name="Währung [0]_UXO VII" xfId="373"/>
    <cellStyle name="Währung_UXO VII" xfId="374"/>
    <cellStyle name="Warning Text" xfId="375"/>
    <cellStyle name="xuan" xfId="376"/>
    <cellStyle name=" [0.00]_ Att. 1- Cover" xfId="377"/>
    <cellStyle name="_ Att. 1- Cover" xfId="378"/>
    <cellStyle name="?_ Att. 1- Cover" xfId="379"/>
    <cellStyle name="똿뗦먛귟 [0.00]_PRODUCT DETAIL Q1" xfId="380"/>
    <cellStyle name="똿뗦먛귟_PRODUCT DETAIL Q1" xfId="381"/>
    <cellStyle name="믅됞 [0.00]_PRODUCT DETAIL Q1" xfId="382"/>
    <cellStyle name="믅됞_PRODUCT DETAIL Q1" xfId="383"/>
    <cellStyle name="백분율_95" xfId="384"/>
    <cellStyle name="뷭?_BOOKSHIP" xfId="385"/>
    <cellStyle name="콤마 [0]_ 비목별 월별기술 " xfId="386"/>
    <cellStyle name="콤마_ 비목별 월별기술 " xfId="387"/>
    <cellStyle name="통화 [0]_1202" xfId="388"/>
    <cellStyle name="통화_1202" xfId="389"/>
    <cellStyle name="표준_(정보부문)월별인원계획" xfId="390"/>
    <cellStyle name="一般_00Q3902REV.1" xfId="391"/>
    <cellStyle name="千分位[0]_00Q3902REV.1" xfId="392"/>
    <cellStyle name="千分位_00Q3902REV.1" xfId="393"/>
    <cellStyle name="標準_機器ﾘｽト (2)" xfId="394"/>
    <cellStyle name="貨幣 [0]_00Q3902REV.1" xfId="395"/>
    <cellStyle name="貨幣[0]_BRE" xfId="396"/>
    <cellStyle name="貨幣_00Q3902REV.1" xfId="3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sheetPr>
  <dimension ref="A1:L197"/>
  <sheetViews>
    <sheetView zoomScale="70" zoomScaleNormal="70" zoomScaleSheetLayoutView="85" zoomScalePageLayoutView="0" workbookViewId="0" topLeftCell="A1">
      <pane ySplit="5" topLeftCell="A171" activePane="bottomLeft" state="frozen"/>
      <selection pane="topLeft" activeCell="A1" sqref="A1"/>
      <selection pane="bottomLeft" activeCell="K179" sqref="K179"/>
    </sheetView>
  </sheetViews>
  <sheetFormatPr defaultColWidth="10.421875" defaultRowHeight="15"/>
  <cols>
    <col min="1" max="1" width="6.57421875" style="17" customWidth="1"/>
    <col min="2" max="2" width="55.421875" style="197" customWidth="1"/>
    <col min="3" max="3" width="21.28125" style="324" customWidth="1"/>
    <col min="4" max="4" width="35.421875" style="17" hidden="1" customWidth="1"/>
    <col min="5" max="5" width="8.7109375" style="224" customWidth="1"/>
    <col min="6" max="6" width="9.7109375" style="224" customWidth="1"/>
    <col min="7" max="7" width="9.28125" style="224" customWidth="1"/>
    <col min="8" max="8" width="11.00390625" style="17" customWidth="1"/>
    <col min="9" max="9" width="8.421875" style="16" customWidth="1"/>
    <col min="10" max="10" width="8.28125" style="16" customWidth="1"/>
    <col min="11" max="11" width="11.7109375" style="16" customWidth="1"/>
    <col min="12" max="12" width="21.8515625" style="17" customWidth="1"/>
    <col min="13" max="16384" width="10.421875" style="17" customWidth="1"/>
  </cols>
  <sheetData>
    <row r="1" spans="1:11" s="15" customFormat="1" ht="18.75">
      <c r="A1" s="390" t="s">
        <v>542</v>
      </c>
      <c r="B1" s="390"/>
      <c r="C1" s="390"/>
      <c r="D1" s="390"/>
      <c r="E1" s="390"/>
      <c r="F1" s="390"/>
      <c r="G1" s="390"/>
      <c r="H1" s="390"/>
      <c r="I1" s="390"/>
      <c r="J1" s="390"/>
      <c r="K1" s="390"/>
    </row>
    <row r="2" spans="1:11" s="15" customFormat="1" ht="21.75" customHeight="1">
      <c r="A2" s="391" t="s">
        <v>543</v>
      </c>
      <c r="B2" s="391"/>
      <c r="C2" s="391"/>
      <c r="D2" s="391"/>
      <c r="E2" s="391"/>
      <c r="F2" s="391"/>
      <c r="G2" s="391"/>
      <c r="H2" s="391"/>
      <c r="I2" s="391"/>
      <c r="J2" s="391"/>
      <c r="K2" s="391"/>
    </row>
    <row r="3" spans="1:10" ht="10.5" customHeight="1">
      <c r="A3" s="2"/>
      <c r="B3" s="194"/>
      <c r="C3" s="3"/>
      <c r="D3" s="3"/>
      <c r="E3" s="210"/>
      <c r="F3" s="210"/>
      <c r="G3" s="210"/>
      <c r="H3" s="5"/>
      <c r="I3" s="2"/>
      <c r="J3" s="2"/>
    </row>
    <row r="4" spans="1:11" ht="25.5" customHeight="1">
      <c r="A4" s="392" t="s">
        <v>136</v>
      </c>
      <c r="B4" s="392" t="s">
        <v>137</v>
      </c>
      <c r="C4" s="393" t="s">
        <v>135</v>
      </c>
      <c r="D4" s="392" t="s">
        <v>225</v>
      </c>
      <c r="E4" s="397" t="s">
        <v>138</v>
      </c>
      <c r="F4" s="397" t="s">
        <v>57</v>
      </c>
      <c r="G4" s="397"/>
      <c r="H4" s="398" t="s">
        <v>69</v>
      </c>
      <c r="I4" s="392" t="s">
        <v>139</v>
      </c>
      <c r="J4" s="392"/>
      <c r="K4" s="395" t="s">
        <v>437</v>
      </c>
    </row>
    <row r="5" spans="1:11" ht="63.75" customHeight="1">
      <c r="A5" s="392"/>
      <c r="B5" s="392"/>
      <c r="C5" s="394"/>
      <c r="D5" s="392"/>
      <c r="E5" s="397"/>
      <c r="F5" s="211" t="s">
        <v>58</v>
      </c>
      <c r="G5" s="211" t="s">
        <v>59</v>
      </c>
      <c r="H5" s="398"/>
      <c r="I5" s="199" t="s">
        <v>544</v>
      </c>
      <c r="J5" s="199" t="s">
        <v>545</v>
      </c>
      <c r="K5" s="396"/>
    </row>
    <row r="6" spans="1:11" s="177" customFormat="1" ht="15">
      <c r="A6" s="181" t="s">
        <v>142</v>
      </c>
      <c r="B6" s="195" t="s">
        <v>43</v>
      </c>
      <c r="C6" s="182"/>
      <c r="D6" s="182"/>
      <c r="E6" s="183">
        <f>SUM(E7:E10)</f>
        <v>4.6</v>
      </c>
      <c r="F6" s="183">
        <f>SUM(F7:F10)</f>
        <v>4.6</v>
      </c>
      <c r="G6" s="183">
        <f>SUM(G7:G10)</f>
        <v>0</v>
      </c>
      <c r="H6" s="183"/>
      <c r="I6" s="184"/>
      <c r="J6" s="184"/>
      <c r="K6" s="176"/>
    </row>
    <row r="7" spans="1:11" s="291" customFormat="1" ht="30">
      <c r="A7" s="230">
        <v>1</v>
      </c>
      <c r="B7" s="301" t="s">
        <v>562</v>
      </c>
      <c r="C7" s="231" t="s">
        <v>563</v>
      </c>
      <c r="D7" s="231"/>
      <c r="E7" s="218">
        <v>2.1</v>
      </c>
      <c r="F7" s="218">
        <v>2.1</v>
      </c>
      <c r="G7" s="218"/>
      <c r="H7" s="231"/>
      <c r="I7" s="230" t="s">
        <v>564</v>
      </c>
      <c r="J7" s="12" t="s">
        <v>701</v>
      </c>
      <c r="K7" s="230" t="s">
        <v>339</v>
      </c>
    </row>
    <row r="8" spans="1:11" ht="30">
      <c r="A8" s="230">
        <v>2</v>
      </c>
      <c r="B8" s="29" t="s">
        <v>741</v>
      </c>
      <c r="C8" s="28" t="s">
        <v>742</v>
      </c>
      <c r="D8" s="29"/>
      <c r="E8" s="212">
        <v>2</v>
      </c>
      <c r="F8" s="213">
        <v>2</v>
      </c>
      <c r="G8" s="213"/>
      <c r="H8" s="198"/>
      <c r="I8" s="198" t="s">
        <v>743</v>
      </c>
      <c r="J8" s="198" t="s">
        <v>744</v>
      </c>
      <c r="K8" s="12" t="s">
        <v>339</v>
      </c>
    </row>
    <row r="9" spans="1:11" ht="30">
      <c r="A9" s="230">
        <v>3</v>
      </c>
      <c r="B9" s="29" t="s">
        <v>690</v>
      </c>
      <c r="C9" s="28" t="s">
        <v>737</v>
      </c>
      <c r="D9" s="29"/>
      <c r="E9" s="30">
        <v>0.5</v>
      </c>
      <c r="F9" s="31">
        <v>0.5</v>
      </c>
      <c r="G9" s="31"/>
      <c r="H9" s="198"/>
      <c r="I9" s="198" t="s">
        <v>723</v>
      </c>
      <c r="J9" s="198" t="s">
        <v>689</v>
      </c>
      <c r="K9" s="226" t="s">
        <v>339</v>
      </c>
    </row>
    <row r="10" spans="1:11" ht="15">
      <c r="A10" s="198"/>
      <c r="B10" s="32"/>
      <c r="C10" s="28"/>
      <c r="D10" s="82"/>
      <c r="E10" s="212"/>
      <c r="F10" s="213"/>
      <c r="G10" s="213"/>
      <c r="H10" s="198"/>
      <c r="I10" s="198"/>
      <c r="J10" s="198"/>
      <c r="K10" s="12"/>
    </row>
    <row r="11" spans="1:11" s="177" customFormat="1" ht="15">
      <c r="A11" s="185" t="s">
        <v>146</v>
      </c>
      <c r="B11" s="193" t="s">
        <v>44</v>
      </c>
      <c r="C11" s="186"/>
      <c r="D11" s="186"/>
      <c r="E11" s="294">
        <f>SUM(E12:E13)</f>
        <v>0.3</v>
      </c>
      <c r="F11" s="294">
        <f>SUM(F12:F13)</f>
        <v>0.3</v>
      </c>
      <c r="G11" s="294">
        <f>SUM(G12:G13)</f>
        <v>0</v>
      </c>
      <c r="H11" s="185"/>
      <c r="I11" s="185"/>
      <c r="J11" s="185"/>
      <c r="K11" s="178"/>
    </row>
    <row r="12" spans="1:11" s="291" customFormat="1" ht="30">
      <c r="A12" s="230">
        <v>4</v>
      </c>
      <c r="B12" s="301" t="s">
        <v>565</v>
      </c>
      <c r="C12" s="231" t="s">
        <v>563</v>
      </c>
      <c r="D12" s="231"/>
      <c r="E12" s="218">
        <v>0.3</v>
      </c>
      <c r="F12" s="218">
        <v>0.3</v>
      </c>
      <c r="G12" s="218"/>
      <c r="H12" s="231"/>
      <c r="I12" s="230" t="s">
        <v>564</v>
      </c>
      <c r="J12" s="12" t="s">
        <v>701</v>
      </c>
      <c r="K12" s="230" t="s">
        <v>339</v>
      </c>
    </row>
    <row r="13" spans="1:11" ht="15">
      <c r="A13" s="198"/>
      <c r="B13" s="32"/>
      <c r="C13" s="78"/>
      <c r="D13" s="28"/>
      <c r="E13" s="216"/>
      <c r="F13" s="216"/>
      <c r="G13" s="213"/>
      <c r="H13" s="203"/>
      <c r="I13" s="12"/>
      <c r="J13" s="12"/>
      <c r="K13" s="12"/>
    </row>
    <row r="14" spans="1:11" s="177" customFormat="1" ht="15">
      <c r="A14" s="185" t="s">
        <v>150</v>
      </c>
      <c r="B14" s="193" t="s">
        <v>131</v>
      </c>
      <c r="C14" s="186"/>
      <c r="D14" s="186"/>
      <c r="E14" s="294">
        <f>SUM(E15:E16)</f>
        <v>0.8</v>
      </c>
      <c r="F14" s="294">
        <f>SUM(F15:F16)</f>
        <v>0.8</v>
      </c>
      <c r="G14" s="294">
        <f>SUM(G15:G16)</f>
        <v>0</v>
      </c>
      <c r="H14" s="185"/>
      <c r="I14" s="185"/>
      <c r="J14" s="185"/>
      <c r="K14" s="178"/>
    </row>
    <row r="15" spans="1:11" s="291" customFormat="1" ht="30">
      <c r="A15" s="230">
        <v>5</v>
      </c>
      <c r="B15" s="301" t="s">
        <v>566</v>
      </c>
      <c r="C15" s="231" t="s">
        <v>563</v>
      </c>
      <c r="D15" s="231"/>
      <c r="E15" s="218">
        <v>0.8</v>
      </c>
      <c r="F15" s="218">
        <v>0.8</v>
      </c>
      <c r="G15" s="218"/>
      <c r="H15" s="231"/>
      <c r="I15" s="230" t="s">
        <v>564</v>
      </c>
      <c r="J15" s="12" t="s">
        <v>701</v>
      </c>
      <c r="K15" s="230" t="s">
        <v>339</v>
      </c>
    </row>
    <row r="16" spans="1:11" ht="15">
      <c r="A16" s="198"/>
      <c r="B16" s="48"/>
      <c r="C16" s="308"/>
      <c r="D16" s="204"/>
      <c r="E16" s="214"/>
      <c r="F16" s="214"/>
      <c r="G16" s="213"/>
      <c r="H16" s="198"/>
      <c r="I16" s="49"/>
      <c r="J16" s="49"/>
      <c r="K16" s="12"/>
    </row>
    <row r="17" spans="1:11" s="177" customFormat="1" ht="15">
      <c r="A17" s="185" t="s">
        <v>151</v>
      </c>
      <c r="B17" s="193" t="s">
        <v>2</v>
      </c>
      <c r="C17" s="186"/>
      <c r="D17" s="186"/>
      <c r="E17" s="294">
        <f>SUM(E18:E20)</f>
        <v>174.7</v>
      </c>
      <c r="F17" s="294">
        <f>SUM(F18:F20)</f>
        <v>174.7</v>
      </c>
      <c r="G17" s="294">
        <f>SUM(G18:G20)</f>
        <v>0</v>
      </c>
      <c r="H17" s="185"/>
      <c r="I17" s="185"/>
      <c r="J17" s="185"/>
      <c r="K17" s="178"/>
    </row>
    <row r="18" spans="1:11" s="235" customFormat="1" ht="45">
      <c r="A18" s="232">
        <v>6</v>
      </c>
      <c r="B18" s="233" t="s">
        <v>616</v>
      </c>
      <c r="C18" s="309" t="s">
        <v>615</v>
      </c>
      <c r="D18" s="233"/>
      <c r="E18" s="234">
        <v>163</v>
      </c>
      <c r="F18" s="234">
        <v>163</v>
      </c>
      <c r="G18" s="234"/>
      <c r="H18" s="232" t="s">
        <v>614</v>
      </c>
      <c r="I18" s="232" t="s">
        <v>705</v>
      </c>
      <c r="J18" s="232" t="s">
        <v>702</v>
      </c>
      <c r="K18" s="232" t="s">
        <v>339</v>
      </c>
    </row>
    <row r="19" spans="1:11" s="235" customFormat="1" ht="30">
      <c r="A19" s="232">
        <v>7</v>
      </c>
      <c r="B19" s="236" t="s">
        <v>613</v>
      </c>
      <c r="C19" s="270" t="s">
        <v>612</v>
      </c>
      <c r="D19" s="236"/>
      <c r="E19" s="234">
        <v>11.7</v>
      </c>
      <c r="F19" s="234">
        <v>11.7</v>
      </c>
      <c r="G19" s="234"/>
      <c r="H19" s="232"/>
      <c r="I19" s="232" t="s">
        <v>706</v>
      </c>
      <c r="J19" s="232" t="s">
        <v>702</v>
      </c>
      <c r="K19" s="232" t="s">
        <v>339</v>
      </c>
    </row>
    <row r="20" spans="1:11" ht="15">
      <c r="A20" s="198"/>
      <c r="B20" s="29"/>
      <c r="C20" s="28"/>
      <c r="D20" s="29"/>
      <c r="E20" s="212"/>
      <c r="F20" s="213"/>
      <c r="G20" s="213"/>
      <c r="H20" s="198"/>
      <c r="I20" s="198"/>
      <c r="J20" s="198"/>
      <c r="K20" s="12"/>
    </row>
    <row r="21" spans="1:11" s="180" customFormat="1" ht="15">
      <c r="A21" s="185" t="s">
        <v>152</v>
      </c>
      <c r="B21" s="193" t="s">
        <v>118</v>
      </c>
      <c r="C21" s="186"/>
      <c r="D21" s="186"/>
      <c r="E21" s="294">
        <f>SUM(E22:E34)</f>
        <v>22.74</v>
      </c>
      <c r="F21" s="294">
        <f>SUM(F22:F34)</f>
        <v>15.34</v>
      </c>
      <c r="G21" s="294">
        <f>SUM(G22:G34)</f>
        <v>0</v>
      </c>
      <c r="H21" s="186"/>
      <c r="I21" s="185"/>
      <c r="J21" s="185"/>
      <c r="K21" s="179"/>
    </row>
    <row r="22" spans="1:11" s="208" customFormat="1" ht="60">
      <c r="A22" s="237">
        <v>8</v>
      </c>
      <c r="B22" s="302" t="s">
        <v>559</v>
      </c>
      <c r="C22" s="310" t="s">
        <v>558</v>
      </c>
      <c r="D22" s="238"/>
      <c r="E22" s="299">
        <v>5.5</v>
      </c>
      <c r="F22" s="213">
        <v>1.5</v>
      </c>
      <c r="G22" s="213"/>
      <c r="H22" s="239"/>
      <c r="I22" s="240" t="s">
        <v>102</v>
      </c>
      <c r="J22" s="198" t="s">
        <v>73</v>
      </c>
      <c r="K22" s="232" t="s">
        <v>339</v>
      </c>
    </row>
    <row r="23" spans="1:11" s="291" customFormat="1" ht="30">
      <c r="A23" s="237">
        <v>9</v>
      </c>
      <c r="B23" s="301" t="s">
        <v>569</v>
      </c>
      <c r="C23" s="231" t="s">
        <v>568</v>
      </c>
      <c r="D23" s="231"/>
      <c r="E23" s="241">
        <v>0.05</v>
      </c>
      <c r="F23" s="241">
        <v>0.05</v>
      </c>
      <c r="G23" s="241"/>
      <c r="H23" s="231"/>
      <c r="I23" s="230" t="s">
        <v>567</v>
      </c>
      <c r="J23" s="12" t="s">
        <v>701</v>
      </c>
      <c r="K23" s="232" t="s">
        <v>339</v>
      </c>
    </row>
    <row r="24" spans="1:11" s="291" customFormat="1" ht="45">
      <c r="A24" s="237">
        <v>10</v>
      </c>
      <c r="B24" s="301" t="s">
        <v>609</v>
      </c>
      <c r="C24" s="231" t="s">
        <v>579</v>
      </c>
      <c r="D24" s="231"/>
      <c r="E24" s="326">
        <v>1.3</v>
      </c>
      <c r="F24" s="326">
        <v>1.3</v>
      </c>
      <c r="G24" s="241"/>
      <c r="H24" s="231"/>
      <c r="I24" s="230" t="s">
        <v>578</v>
      </c>
      <c r="J24" s="12" t="s">
        <v>701</v>
      </c>
      <c r="K24" s="230" t="s">
        <v>790</v>
      </c>
    </row>
    <row r="25" spans="1:11" s="225" customFormat="1" ht="30">
      <c r="A25" s="237">
        <v>11</v>
      </c>
      <c r="B25" s="227" t="s">
        <v>645</v>
      </c>
      <c r="C25" s="311" t="s">
        <v>644</v>
      </c>
      <c r="D25" s="227"/>
      <c r="E25" s="206">
        <v>6</v>
      </c>
      <c r="F25" s="206">
        <v>3</v>
      </c>
      <c r="G25" s="206"/>
      <c r="H25" s="228"/>
      <c r="I25" s="228" t="s">
        <v>724</v>
      </c>
      <c r="J25" s="228" t="s">
        <v>632</v>
      </c>
      <c r="K25" s="230" t="s">
        <v>339</v>
      </c>
    </row>
    <row r="26" spans="1:11" s="247" customFormat="1" ht="30">
      <c r="A26" s="237">
        <v>12</v>
      </c>
      <c r="B26" s="243" t="s">
        <v>665</v>
      </c>
      <c r="C26" s="312" t="s">
        <v>664</v>
      </c>
      <c r="D26" s="244"/>
      <c r="E26" s="245">
        <v>2.6</v>
      </c>
      <c r="F26" s="245">
        <v>2.2</v>
      </c>
      <c r="G26" s="245"/>
      <c r="H26" s="244"/>
      <c r="I26" s="244" t="s">
        <v>653</v>
      </c>
      <c r="J26" s="242" t="s">
        <v>646</v>
      </c>
      <c r="K26" s="230" t="s">
        <v>339</v>
      </c>
    </row>
    <row r="27" spans="1:11" ht="30">
      <c r="A27" s="237">
        <v>13</v>
      </c>
      <c r="B27" s="303" t="s">
        <v>745</v>
      </c>
      <c r="C27" s="28" t="s">
        <v>746</v>
      </c>
      <c r="D27" s="32"/>
      <c r="E27" s="212">
        <v>0.27</v>
      </c>
      <c r="F27" s="212">
        <v>0.27</v>
      </c>
      <c r="G27" s="213"/>
      <c r="H27" s="198"/>
      <c r="I27" s="198" t="s">
        <v>751</v>
      </c>
      <c r="J27" s="198" t="s">
        <v>744</v>
      </c>
      <c r="K27" s="230" t="s">
        <v>339</v>
      </c>
    </row>
    <row r="28" spans="1:11" ht="30">
      <c r="A28" s="237">
        <v>14</v>
      </c>
      <c r="B28" s="303" t="s">
        <v>756</v>
      </c>
      <c r="C28" s="28" t="s">
        <v>750</v>
      </c>
      <c r="D28" s="32"/>
      <c r="E28" s="212">
        <v>2</v>
      </c>
      <c r="F28" s="212">
        <v>2</v>
      </c>
      <c r="G28" s="213"/>
      <c r="H28" s="198"/>
      <c r="I28" s="198" t="s">
        <v>752</v>
      </c>
      <c r="J28" s="198" t="s">
        <v>744</v>
      </c>
      <c r="K28" s="230" t="s">
        <v>339</v>
      </c>
    </row>
    <row r="29" spans="1:11" ht="30">
      <c r="A29" s="237">
        <v>15</v>
      </c>
      <c r="B29" s="303" t="s">
        <v>759</v>
      </c>
      <c r="C29" s="28" t="s">
        <v>747</v>
      </c>
      <c r="D29" s="32"/>
      <c r="E29" s="212">
        <v>1</v>
      </c>
      <c r="F29" s="212">
        <v>1</v>
      </c>
      <c r="G29" s="213"/>
      <c r="H29" s="198"/>
      <c r="I29" s="198" t="s">
        <v>753</v>
      </c>
      <c r="J29" s="198" t="s">
        <v>744</v>
      </c>
      <c r="K29" s="230" t="s">
        <v>339</v>
      </c>
    </row>
    <row r="30" spans="1:11" ht="30">
      <c r="A30" s="237">
        <v>16</v>
      </c>
      <c r="B30" s="303" t="s">
        <v>757</v>
      </c>
      <c r="C30" s="28" t="s">
        <v>748</v>
      </c>
      <c r="D30" s="32"/>
      <c r="E30" s="212">
        <v>1</v>
      </c>
      <c r="F30" s="212">
        <v>1</v>
      </c>
      <c r="G30" s="213"/>
      <c r="H30" s="198"/>
      <c r="I30" s="198" t="s">
        <v>754</v>
      </c>
      <c r="J30" s="198" t="s">
        <v>744</v>
      </c>
      <c r="K30" s="230" t="s">
        <v>339</v>
      </c>
    </row>
    <row r="31" spans="1:11" ht="30">
      <c r="A31" s="237">
        <v>17</v>
      </c>
      <c r="B31" s="303" t="s">
        <v>758</v>
      </c>
      <c r="C31" s="28" t="s">
        <v>749</v>
      </c>
      <c r="D31" s="32"/>
      <c r="E31" s="212">
        <v>1.43</v>
      </c>
      <c r="F31" s="212">
        <v>1.43</v>
      </c>
      <c r="G31" s="213"/>
      <c r="H31" s="198"/>
      <c r="I31" s="198" t="s">
        <v>755</v>
      </c>
      <c r="J31" s="198" t="s">
        <v>744</v>
      </c>
      <c r="K31" s="230" t="s">
        <v>339</v>
      </c>
    </row>
    <row r="32" spans="1:12" ht="60">
      <c r="A32" s="237"/>
      <c r="B32" s="303" t="s">
        <v>823</v>
      </c>
      <c r="C32" s="28" t="s">
        <v>822</v>
      </c>
      <c r="D32" s="32"/>
      <c r="E32" s="212">
        <v>0.7</v>
      </c>
      <c r="F32" s="212">
        <v>0.7</v>
      </c>
      <c r="G32" s="213"/>
      <c r="H32" s="198"/>
      <c r="I32" s="198" t="s">
        <v>828</v>
      </c>
      <c r="J32" s="198" t="s">
        <v>689</v>
      </c>
      <c r="K32" s="230" t="s">
        <v>339</v>
      </c>
      <c r="L32" s="17" t="s">
        <v>829</v>
      </c>
    </row>
    <row r="33" spans="1:12" ht="45">
      <c r="A33" s="237"/>
      <c r="B33" s="303" t="s">
        <v>841</v>
      </c>
      <c r="C33" s="28" t="s">
        <v>842</v>
      </c>
      <c r="D33" s="32"/>
      <c r="E33" s="212">
        <v>0.89</v>
      </c>
      <c r="F33" s="212">
        <v>0.89</v>
      </c>
      <c r="G33" s="213"/>
      <c r="H33" s="198"/>
      <c r="I33" s="198" t="s">
        <v>843</v>
      </c>
      <c r="J33" s="198" t="s">
        <v>708</v>
      </c>
      <c r="K33" s="230" t="s">
        <v>339</v>
      </c>
      <c r="L33" s="17" t="s">
        <v>829</v>
      </c>
    </row>
    <row r="34" spans="1:11" ht="15">
      <c r="A34" s="198"/>
      <c r="B34" s="303"/>
      <c r="C34" s="28"/>
      <c r="D34" s="32"/>
      <c r="E34" s="212"/>
      <c r="F34" s="213"/>
      <c r="G34" s="213"/>
      <c r="H34" s="198"/>
      <c r="I34" s="198"/>
      <c r="J34" s="198"/>
      <c r="K34" s="12"/>
    </row>
    <row r="35" spans="1:11" s="180" customFormat="1" ht="15">
      <c r="A35" s="185" t="s">
        <v>282</v>
      </c>
      <c r="B35" s="193" t="s">
        <v>45</v>
      </c>
      <c r="C35" s="186"/>
      <c r="D35" s="186"/>
      <c r="E35" s="294">
        <v>0</v>
      </c>
      <c r="F35" s="294">
        <v>0</v>
      </c>
      <c r="G35" s="294">
        <v>0</v>
      </c>
      <c r="H35" s="186"/>
      <c r="I35" s="185"/>
      <c r="J35" s="185"/>
      <c r="K35" s="179"/>
    </row>
    <row r="36" spans="1:11" s="58" customFormat="1" ht="15">
      <c r="A36" s="203"/>
      <c r="B36" s="132"/>
      <c r="C36" s="60"/>
      <c r="D36" s="60"/>
      <c r="E36" s="215"/>
      <c r="F36" s="215"/>
      <c r="G36" s="215"/>
      <c r="H36" s="60"/>
      <c r="I36" s="203"/>
      <c r="J36" s="203"/>
      <c r="K36" s="52"/>
    </row>
    <row r="37" spans="1:11" s="177" customFormat="1" ht="15">
      <c r="A37" s="185" t="s">
        <v>283</v>
      </c>
      <c r="B37" s="193" t="s">
        <v>132</v>
      </c>
      <c r="C37" s="186"/>
      <c r="D37" s="186"/>
      <c r="E37" s="294">
        <f>E38</f>
        <v>0</v>
      </c>
      <c r="F37" s="294">
        <f>F38</f>
        <v>0</v>
      </c>
      <c r="G37" s="294">
        <f>G38</f>
        <v>0</v>
      </c>
      <c r="H37" s="186"/>
      <c r="I37" s="185"/>
      <c r="J37" s="185"/>
      <c r="K37" s="178"/>
    </row>
    <row r="38" spans="1:11" ht="15">
      <c r="A38" s="203"/>
      <c r="B38" s="132"/>
      <c r="C38" s="60"/>
      <c r="D38" s="60"/>
      <c r="E38" s="215"/>
      <c r="F38" s="215"/>
      <c r="G38" s="215"/>
      <c r="H38" s="60"/>
      <c r="I38" s="203"/>
      <c r="J38" s="203"/>
      <c r="K38" s="12"/>
    </row>
    <row r="39" spans="1:11" s="177" customFormat="1" ht="15">
      <c r="A39" s="185" t="s">
        <v>284</v>
      </c>
      <c r="B39" s="193" t="s">
        <v>50</v>
      </c>
      <c r="C39" s="186"/>
      <c r="D39" s="186"/>
      <c r="E39" s="294">
        <f>SUM(E40:E42)</f>
        <v>13.799999999999999</v>
      </c>
      <c r="F39" s="294">
        <f>SUM(F40:F42)</f>
        <v>13.799999999999999</v>
      </c>
      <c r="G39" s="294">
        <f>SUM(G40:G42)</f>
        <v>0</v>
      </c>
      <c r="H39" s="185"/>
      <c r="I39" s="185"/>
      <c r="J39" s="185"/>
      <c r="K39" s="178"/>
    </row>
    <row r="40" spans="1:11" s="291" customFormat="1" ht="30">
      <c r="A40" s="230">
        <v>18</v>
      </c>
      <c r="B40" s="301" t="s">
        <v>571</v>
      </c>
      <c r="C40" s="231" t="s">
        <v>570</v>
      </c>
      <c r="D40" s="231"/>
      <c r="E40" s="241">
        <v>1.6</v>
      </c>
      <c r="F40" s="241">
        <v>1.6</v>
      </c>
      <c r="G40" s="241"/>
      <c r="H40" s="231"/>
      <c r="I40" s="230" t="s">
        <v>564</v>
      </c>
      <c r="J40" s="12" t="s">
        <v>701</v>
      </c>
      <c r="K40" s="230" t="s">
        <v>339</v>
      </c>
    </row>
    <row r="41" spans="1:11" ht="30">
      <c r="A41" s="198">
        <v>19</v>
      </c>
      <c r="B41" s="29" t="s">
        <v>760</v>
      </c>
      <c r="C41" s="28" t="s">
        <v>761</v>
      </c>
      <c r="D41" s="28"/>
      <c r="E41" s="31">
        <v>12.2</v>
      </c>
      <c r="F41" s="31">
        <v>12.2</v>
      </c>
      <c r="G41" s="31"/>
      <c r="H41" s="198"/>
      <c r="I41" s="198" t="s">
        <v>753</v>
      </c>
      <c r="J41" s="198" t="s">
        <v>744</v>
      </c>
      <c r="K41" s="12" t="s">
        <v>339</v>
      </c>
    </row>
    <row r="42" spans="1:11" ht="15">
      <c r="A42" s="203"/>
      <c r="B42" s="132"/>
      <c r="C42" s="60"/>
      <c r="D42" s="60"/>
      <c r="E42" s="215"/>
      <c r="F42" s="215"/>
      <c r="G42" s="215"/>
      <c r="H42" s="203"/>
      <c r="I42" s="203"/>
      <c r="J42" s="203"/>
      <c r="K42" s="12"/>
    </row>
    <row r="43" spans="1:11" s="177" customFormat="1" ht="15">
      <c r="A43" s="185" t="s">
        <v>290</v>
      </c>
      <c r="B43" s="193" t="s">
        <v>51</v>
      </c>
      <c r="C43" s="186"/>
      <c r="D43" s="186"/>
      <c r="E43" s="294">
        <f>SUM(E44:E48)</f>
        <v>1.2429999999999999</v>
      </c>
      <c r="F43" s="294">
        <f>SUM(F44:F48)</f>
        <v>0.1</v>
      </c>
      <c r="G43" s="294">
        <f>SUM(G44:G48)</f>
        <v>0</v>
      </c>
      <c r="H43" s="186"/>
      <c r="I43" s="185"/>
      <c r="J43" s="185"/>
      <c r="K43" s="178"/>
    </row>
    <row r="44" spans="1:11" s="225" customFormat="1" ht="30">
      <c r="A44" s="248">
        <v>20</v>
      </c>
      <c r="B44" s="265" t="s">
        <v>577</v>
      </c>
      <c r="C44" s="356" t="s">
        <v>576</v>
      </c>
      <c r="D44" s="249"/>
      <c r="E44" s="206">
        <v>0.12</v>
      </c>
      <c r="F44" s="31">
        <v>0</v>
      </c>
      <c r="G44" s="61"/>
      <c r="H44" s="239"/>
      <c r="I44" s="226" t="s">
        <v>575</v>
      </c>
      <c r="J44" s="12" t="s">
        <v>701</v>
      </c>
      <c r="K44" s="226" t="s">
        <v>339</v>
      </c>
    </row>
    <row r="45" spans="1:11" s="291" customFormat="1" ht="30">
      <c r="A45" s="248">
        <v>21</v>
      </c>
      <c r="B45" s="301" t="s">
        <v>574</v>
      </c>
      <c r="C45" s="231" t="s">
        <v>573</v>
      </c>
      <c r="D45" s="231"/>
      <c r="E45" s="241">
        <v>0.1</v>
      </c>
      <c r="F45" s="241">
        <v>0.1</v>
      </c>
      <c r="G45" s="241"/>
      <c r="H45" s="231"/>
      <c r="I45" s="230" t="s">
        <v>572</v>
      </c>
      <c r="J45" s="12" t="s">
        <v>701</v>
      </c>
      <c r="K45" s="232" t="s">
        <v>339</v>
      </c>
    </row>
    <row r="46" spans="1:11" s="225" customFormat="1" ht="30">
      <c r="A46" s="248">
        <v>22</v>
      </c>
      <c r="B46" s="227" t="s">
        <v>640</v>
      </c>
      <c r="C46" s="311" t="s">
        <v>639</v>
      </c>
      <c r="D46" s="227"/>
      <c r="E46" s="206">
        <v>1</v>
      </c>
      <c r="F46" s="206">
        <v>0</v>
      </c>
      <c r="G46" s="206"/>
      <c r="H46" s="228"/>
      <c r="I46" s="228" t="s">
        <v>725</v>
      </c>
      <c r="J46" s="228" t="s">
        <v>632</v>
      </c>
      <c r="K46" s="230" t="s">
        <v>339</v>
      </c>
    </row>
    <row r="47" spans="1:11" ht="30">
      <c r="A47" s="248">
        <v>23</v>
      </c>
      <c r="B47" s="29" t="s">
        <v>692</v>
      </c>
      <c r="C47" s="28" t="s">
        <v>691</v>
      </c>
      <c r="D47" s="28"/>
      <c r="E47" s="31">
        <v>0.023</v>
      </c>
      <c r="F47" s="31">
        <v>0</v>
      </c>
      <c r="G47" s="31"/>
      <c r="H47" s="28"/>
      <c r="I47" s="198" t="s">
        <v>726</v>
      </c>
      <c r="J47" s="198" t="s">
        <v>689</v>
      </c>
      <c r="K47" s="226" t="s">
        <v>339</v>
      </c>
    </row>
    <row r="48" spans="1:11" ht="15">
      <c r="A48" s="198"/>
      <c r="B48" s="29"/>
      <c r="C48" s="28"/>
      <c r="D48" s="28"/>
      <c r="E48" s="213"/>
      <c r="F48" s="213"/>
      <c r="G48" s="213"/>
      <c r="H48" s="28"/>
      <c r="I48" s="198"/>
      <c r="J48" s="198"/>
      <c r="K48" s="12"/>
    </row>
    <row r="49" spans="1:11" s="177" customFormat="1" ht="15">
      <c r="A49" s="185" t="s">
        <v>291</v>
      </c>
      <c r="B49" s="193" t="s">
        <v>52</v>
      </c>
      <c r="C49" s="186"/>
      <c r="D49" s="186"/>
      <c r="E49" s="294">
        <f>SUM(E50:E52)</f>
        <v>0.3</v>
      </c>
      <c r="F49" s="294">
        <f>SUM(F50:F52)</f>
        <v>0.16</v>
      </c>
      <c r="G49" s="294">
        <f>SUM(G50:G52)</f>
        <v>0</v>
      </c>
      <c r="H49" s="186"/>
      <c r="I49" s="185"/>
      <c r="J49" s="185"/>
      <c r="K49" s="178"/>
    </row>
    <row r="50" spans="1:11" s="292" customFormat="1" ht="30">
      <c r="A50" s="226">
        <v>24</v>
      </c>
      <c r="B50" s="227" t="s">
        <v>642</v>
      </c>
      <c r="C50" s="311" t="s">
        <v>641</v>
      </c>
      <c r="D50" s="227"/>
      <c r="E50" s="206">
        <v>0.3</v>
      </c>
      <c r="F50" s="206">
        <v>0.16</v>
      </c>
      <c r="G50" s="206"/>
      <c r="H50" s="228"/>
      <c r="I50" s="228" t="s">
        <v>740</v>
      </c>
      <c r="J50" s="228" t="s">
        <v>632</v>
      </c>
      <c r="K50" s="230" t="s">
        <v>339</v>
      </c>
    </row>
    <row r="51" spans="1:11" s="225" customFormat="1" ht="15.75">
      <c r="A51" s="226"/>
      <c r="B51" s="227"/>
      <c r="C51" s="311"/>
      <c r="D51" s="227"/>
      <c r="E51" s="206"/>
      <c r="F51" s="206"/>
      <c r="G51" s="206"/>
      <c r="H51" s="228"/>
      <c r="I51" s="228"/>
      <c r="J51" s="228"/>
      <c r="K51" s="230"/>
    </row>
    <row r="52" spans="1:11" ht="15">
      <c r="A52" s="198"/>
      <c r="B52" s="29"/>
      <c r="C52" s="28"/>
      <c r="D52" s="28"/>
      <c r="E52" s="213"/>
      <c r="F52" s="213"/>
      <c r="G52" s="213"/>
      <c r="H52" s="198"/>
      <c r="I52" s="198"/>
      <c r="J52" s="198"/>
      <c r="K52" s="12"/>
    </row>
    <row r="53" spans="1:11" s="177" customFormat="1" ht="15">
      <c r="A53" s="185" t="s">
        <v>292</v>
      </c>
      <c r="B53" s="193" t="s">
        <v>53</v>
      </c>
      <c r="C53" s="186"/>
      <c r="D53" s="186"/>
      <c r="E53" s="294">
        <f>SUM(E54)</f>
        <v>0</v>
      </c>
      <c r="F53" s="294">
        <f>SUM(F54)</f>
        <v>0</v>
      </c>
      <c r="G53" s="294">
        <f>SUM(G54)</f>
        <v>0</v>
      </c>
      <c r="H53" s="185"/>
      <c r="I53" s="185"/>
      <c r="J53" s="185"/>
      <c r="K53" s="178"/>
    </row>
    <row r="54" spans="1:11" ht="15">
      <c r="A54" s="203"/>
      <c r="B54" s="132"/>
      <c r="C54" s="60"/>
      <c r="D54" s="60"/>
      <c r="E54" s="215"/>
      <c r="F54" s="215"/>
      <c r="G54" s="215"/>
      <c r="H54" s="203"/>
      <c r="I54" s="203"/>
      <c r="J54" s="203"/>
      <c r="K54" s="12"/>
    </row>
    <row r="55" spans="1:11" s="177" customFormat="1" ht="15">
      <c r="A55" s="185" t="s">
        <v>293</v>
      </c>
      <c r="B55" s="193" t="s">
        <v>294</v>
      </c>
      <c r="C55" s="186"/>
      <c r="D55" s="186"/>
      <c r="E55" s="294">
        <f>E56+E79+E84+E96+E98+E108+E111+E128+E132+E136+E139</f>
        <v>146.035</v>
      </c>
      <c r="F55" s="294">
        <f>F56+F79+F84+F96+F98+F108+F111+F128+F132+F136+F139</f>
        <v>117.56500000000001</v>
      </c>
      <c r="G55" s="294">
        <f>G56+G79+G84+G96+G98+G108+G111+G128+G132+G136+G139</f>
        <v>0</v>
      </c>
      <c r="H55" s="185"/>
      <c r="I55" s="185"/>
      <c r="J55" s="185"/>
      <c r="K55" s="178"/>
    </row>
    <row r="56" spans="1:11" s="173" customFormat="1" ht="15">
      <c r="A56" s="187" t="s">
        <v>295</v>
      </c>
      <c r="B56" s="190" t="s">
        <v>46</v>
      </c>
      <c r="C56" s="188"/>
      <c r="D56" s="188"/>
      <c r="E56" s="217">
        <f>SUM(E57:E78)</f>
        <v>92.23</v>
      </c>
      <c r="F56" s="217">
        <f>SUM(F57:F78)</f>
        <v>65.61000000000001</v>
      </c>
      <c r="G56" s="217">
        <f>SUM(G57:G78)</f>
        <v>0</v>
      </c>
      <c r="H56" s="188"/>
      <c r="I56" s="187"/>
      <c r="J56" s="187"/>
      <c r="K56" s="172"/>
    </row>
    <row r="57" spans="1:11" s="205" customFormat="1" ht="195">
      <c r="A57" s="198">
        <v>26</v>
      </c>
      <c r="B57" s="265" t="s">
        <v>548</v>
      </c>
      <c r="C57" s="207" t="s">
        <v>547</v>
      </c>
      <c r="D57" s="28"/>
      <c r="E57" s="218">
        <v>30</v>
      </c>
      <c r="F57" s="218">
        <v>15</v>
      </c>
      <c r="G57" s="213"/>
      <c r="H57" s="28"/>
      <c r="I57" s="198" t="s">
        <v>546</v>
      </c>
      <c r="J57" s="198" t="s">
        <v>73</v>
      </c>
      <c r="K57" s="232" t="s">
        <v>339</v>
      </c>
    </row>
    <row r="58" spans="1:11" s="293" customFormat="1" ht="30">
      <c r="A58" s="198">
        <v>27</v>
      </c>
      <c r="B58" s="301" t="s">
        <v>585</v>
      </c>
      <c r="C58" s="231" t="s">
        <v>584</v>
      </c>
      <c r="D58" s="231"/>
      <c r="E58" s="241">
        <v>1.7</v>
      </c>
      <c r="F58" s="241">
        <v>0</v>
      </c>
      <c r="G58" s="241"/>
      <c r="H58" s="231"/>
      <c r="I58" s="230" t="s">
        <v>583</v>
      </c>
      <c r="J58" s="12" t="s">
        <v>701</v>
      </c>
      <c r="K58" s="232" t="s">
        <v>339</v>
      </c>
    </row>
    <row r="59" spans="1:11" s="293" customFormat="1" ht="30">
      <c r="A59" s="198">
        <v>28</v>
      </c>
      <c r="B59" s="301" t="s">
        <v>582</v>
      </c>
      <c r="C59" s="231" t="s">
        <v>576</v>
      </c>
      <c r="D59" s="230"/>
      <c r="E59" s="241">
        <v>0.23</v>
      </c>
      <c r="F59" s="241">
        <v>0</v>
      </c>
      <c r="G59" s="241"/>
      <c r="H59" s="231"/>
      <c r="I59" s="230" t="s">
        <v>575</v>
      </c>
      <c r="J59" s="12" t="s">
        <v>701</v>
      </c>
      <c r="K59" s="230" t="s">
        <v>339</v>
      </c>
    </row>
    <row r="60" spans="1:11" s="291" customFormat="1" ht="30">
      <c r="A60" s="198">
        <v>29</v>
      </c>
      <c r="B60" s="301" t="s">
        <v>581</v>
      </c>
      <c r="C60" s="231" t="s">
        <v>579</v>
      </c>
      <c r="D60" s="231"/>
      <c r="E60" s="241">
        <v>0.7</v>
      </c>
      <c r="F60" s="241">
        <v>0.06</v>
      </c>
      <c r="G60" s="241"/>
      <c r="H60" s="231"/>
      <c r="I60" s="230" t="s">
        <v>578</v>
      </c>
      <c r="J60" s="12" t="s">
        <v>701</v>
      </c>
      <c r="K60" s="230" t="s">
        <v>447</v>
      </c>
    </row>
    <row r="61" spans="1:11" s="291" customFormat="1" ht="30">
      <c r="A61" s="198">
        <v>30</v>
      </c>
      <c r="B61" s="301" t="s">
        <v>580</v>
      </c>
      <c r="C61" s="231" t="s">
        <v>579</v>
      </c>
      <c r="D61" s="231"/>
      <c r="E61" s="241">
        <v>6.9</v>
      </c>
      <c r="F61" s="241">
        <v>5.5</v>
      </c>
      <c r="G61" s="241"/>
      <c r="H61" s="231"/>
      <c r="I61" s="230" t="s">
        <v>578</v>
      </c>
      <c r="J61" s="12" t="s">
        <v>701</v>
      </c>
      <c r="K61" s="230" t="s">
        <v>447</v>
      </c>
    </row>
    <row r="62" spans="1:11" s="291" customFormat="1" ht="75">
      <c r="A62" s="198">
        <v>31</v>
      </c>
      <c r="B62" s="251" t="s">
        <v>619</v>
      </c>
      <c r="C62" s="313" t="s">
        <v>762</v>
      </c>
      <c r="D62" s="252"/>
      <c r="E62" s="253">
        <v>6.25</v>
      </c>
      <c r="F62" s="253">
        <v>4.62</v>
      </c>
      <c r="G62" s="254"/>
      <c r="H62" s="255"/>
      <c r="I62" s="256" t="s">
        <v>704</v>
      </c>
      <c r="J62" s="256" t="s">
        <v>702</v>
      </c>
      <c r="K62" s="232" t="s">
        <v>339</v>
      </c>
    </row>
    <row r="63" spans="1:11" s="246" customFormat="1" ht="30">
      <c r="A63" s="198">
        <v>32</v>
      </c>
      <c r="B63" s="257" t="s">
        <v>649</v>
      </c>
      <c r="C63" s="314" t="s">
        <v>648</v>
      </c>
      <c r="D63" s="258"/>
      <c r="E63" s="245">
        <v>0.5</v>
      </c>
      <c r="F63" s="245">
        <v>0</v>
      </c>
      <c r="G63" s="245"/>
      <c r="H63" s="242"/>
      <c r="I63" s="242" t="s">
        <v>647</v>
      </c>
      <c r="J63" s="242" t="s">
        <v>646</v>
      </c>
      <c r="K63" s="230" t="s">
        <v>339</v>
      </c>
    </row>
    <row r="64" spans="1:11" s="247" customFormat="1" ht="45">
      <c r="A64" s="198">
        <v>33</v>
      </c>
      <c r="B64" s="243" t="s">
        <v>661</v>
      </c>
      <c r="C64" s="312" t="s">
        <v>660</v>
      </c>
      <c r="D64" s="244"/>
      <c r="E64" s="245">
        <v>1.6</v>
      </c>
      <c r="F64" s="245">
        <v>0</v>
      </c>
      <c r="G64" s="245"/>
      <c r="H64" s="244"/>
      <c r="I64" s="244" t="s">
        <v>659</v>
      </c>
      <c r="J64" s="242" t="s">
        <v>646</v>
      </c>
      <c r="K64" s="230" t="s">
        <v>339</v>
      </c>
    </row>
    <row r="65" spans="1:11" s="247" customFormat="1" ht="45">
      <c r="A65" s="198">
        <v>34</v>
      </c>
      <c r="B65" s="243" t="s">
        <v>681</v>
      </c>
      <c r="C65" s="312" t="s">
        <v>763</v>
      </c>
      <c r="D65" s="244"/>
      <c r="E65" s="245">
        <v>8</v>
      </c>
      <c r="F65" s="245">
        <f>+E65*0.85</f>
        <v>6.8</v>
      </c>
      <c r="G65" s="245"/>
      <c r="H65" s="244"/>
      <c r="I65" s="244" t="s">
        <v>680</v>
      </c>
      <c r="J65" s="242" t="s">
        <v>646</v>
      </c>
      <c r="K65" s="230" t="s">
        <v>339</v>
      </c>
    </row>
    <row r="66" spans="1:11" s="247" customFormat="1" ht="75">
      <c r="A66" s="198">
        <v>35</v>
      </c>
      <c r="B66" s="243" t="s">
        <v>679</v>
      </c>
      <c r="C66" s="312" t="s">
        <v>763</v>
      </c>
      <c r="D66" s="244"/>
      <c r="E66" s="245">
        <v>2</v>
      </c>
      <c r="F66" s="245">
        <v>1.8</v>
      </c>
      <c r="G66" s="245"/>
      <c r="H66" s="244"/>
      <c r="I66" s="244" t="s">
        <v>678</v>
      </c>
      <c r="J66" s="242" t="s">
        <v>646</v>
      </c>
      <c r="K66" s="230" t="s">
        <v>339</v>
      </c>
    </row>
    <row r="67" spans="1:11" s="247" customFormat="1" ht="30">
      <c r="A67" s="198">
        <v>36</v>
      </c>
      <c r="B67" s="243" t="s">
        <v>677</v>
      </c>
      <c r="C67" s="312" t="s">
        <v>763</v>
      </c>
      <c r="D67" s="244"/>
      <c r="E67" s="245">
        <v>0.9</v>
      </c>
      <c r="F67" s="245">
        <v>0.7</v>
      </c>
      <c r="G67" s="245"/>
      <c r="H67" s="244"/>
      <c r="I67" s="244" t="s">
        <v>728</v>
      </c>
      <c r="J67" s="242" t="s">
        <v>646</v>
      </c>
      <c r="K67" s="230" t="s">
        <v>339</v>
      </c>
    </row>
    <row r="68" spans="1:11" s="247" customFormat="1" ht="30">
      <c r="A68" s="198">
        <v>37</v>
      </c>
      <c r="B68" s="243" t="s">
        <v>676</v>
      </c>
      <c r="C68" s="312" t="s">
        <v>763</v>
      </c>
      <c r="D68" s="244"/>
      <c r="E68" s="245">
        <v>0.9</v>
      </c>
      <c r="F68" s="245">
        <v>0.7</v>
      </c>
      <c r="G68" s="245"/>
      <c r="H68" s="244"/>
      <c r="I68" s="244" t="s">
        <v>647</v>
      </c>
      <c r="J68" s="242" t="s">
        <v>646</v>
      </c>
      <c r="K68" s="230" t="s">
        <v>339</v>
      </c>
    </row>
    <row r="69" spans="1:11" s="247" customFormat="1" ht="30" customHeight="1">
      <c r="A69" s="198">
        <v>38</v>
      </c>
      <c r="B69" s="243" t="s">
        <v>675</v>
      </c>
      <c r="C69" s="312" t="s">
        <v>763</v>
      </c>
      <c r="D69" s="244"/>
      <c r="E69" s="245">
        <v>0.5</v>
      </c>
      <c r="F69" s="245">
        <v>0</v>
      </c>
      <c r="G69" s="245"/>
      <c r="H69" s="244"/>
      <c r="I69" s="244" t="s">
        <v>674</v>
      </c>
      <c r="J69" s="242" t="s">
        <v>646</v>
      </c>
      <c r="K69" s="230" t="s">
        <v>339</v>
      </c>
    </row>
    <row r="70" spans="1:11" s="247" customFormat="1" ht="30">
      <c r="A70" s="198">
        <v>39</v>
      </c>
      <c r="B70" s="243" t="s">
        <v>673</v>
      </c>
      <c r="C70" s="312" t="s">
        <v>763</v>
      </c>
      <c r="D70" s="244"/>
      <c r="E70" s="245">
        <v>1.5</v>
      </c>
      <c r="F70" s="245">
        <v>0</v>
      </c>
      <c r="G70" s="245"/>
      <c r="H70" s="244"/>
      <c r="I70" s="244" t="s">
        <v>729</v>
      </c>
      <c r="J70" s="242" t="s">
        <v>646</v>
      </c>
      <c r="K70" s="230" t="s">
        <v>339</v>
      </c>
    </row>
    <row r="71" spans="1:11" s="345" customFormat="1" ht="45">
      <c r="A71" s="327"/>
      <c r="B71" s="340" t="s">
        <v>800</v>
      </c>
      <c r="C71" s="341" t="s">
        <v>796</v>
      </c>
      <c r="D71" s="342"/>
      <c r="E71" s="343">
        <v>10</v>
      </c>
      <c r="F71" s="343">
        <v>10</v>
      </c>
      <c r="G71" s="343"/>
      <c r="H71" s="342"/>
      <c r="I71" s="342" t="s">
        <v>808</v>
      </c>
      <c r="J71" s="344" t="s">
        <v>632</v>
      </c>
      <c r="K71" s="332" t="s">
        <v>339</v>
      </c>
    </row>
    <row r="72" spans="1:11" s="345" customFormat="1" ht="30">
      <c r="A72" s="327"/>
      <c r="B72" s="340" t="s">
        <v>801</v>
      </c>
      <c r="C72" s="341" t="s">
        <v>796</v>
      </c>
      <c r="D72" s="342"/>
      <c r="E72" s="343">
        <v>0.8</v>
      </c>
      <c r="F72" s="343">
        <v>0.8</v>
      </c>
      <c r="G72" s="343"/>
      <c r="H72" s="342"/>
      <c r="I72" s="342" t="s">
        <v>805</v>
      </c>
      <c r="J72" s="344" t="s">
        <v>632</v>
      </c>
      <c r="K72" s="332" t="s">
        <v>339</v>
      </c>
    </row>
    <row r="73" spans="1:11" s="345" customFormat="1" ht="45">
      <c r="A73" s="327"/>
      <c r="B73" s="340" t="s">
        <v>802</v>
      </c>
      <c r="C73" s="341" t="s">
        <v>796</v>
      </c>
      <c r="D73" s="342"/>
      <c r="E73" s="343">
        <v>1.5</v>
      </c>
      <c r="F73" s="343">
        <v>1.5</v>
      </c>
      <c r="G73" s="343"/>
      <c r="H73" s="342"/>
      <c r="I73" s="342" t="s">
        <v>806</v>
      </c>
      <c r="J73" s="344" t="s">
        <v>632</v>
      </c>
      <c r="K73" s="332" t="s">
        <v>339</v>
      </c>
    </row>
    <row r="74" spans="1:11" s="345" customFormat="1" ht="30">
      <c r="A74" s="327"/>
      <c r="B74" s="340" t="s">
        <v>803</v>
      </c>
      <c r="C74" s="341" t="s">
        <v>796</v>
      </c>
      <c r="D74" s="342"/>
      <c r="E74" s="343">
        <v>7</v>
      </c>
      <c r="F74" s="343">
        <v>7</v>
      </c>
      <c r="G74" s="343"/>
      <c r="H74" s="342"/>
      <c r="I74" s="342" t="s">
        <v>727</v>
      </c>
      <c r="J74" s="344" t="s">
        <v>632</v>
      </c>
      <c r="K74" s="332" t="s">
        <v>339</v>
      </c>
    </row>
    <row r="75" spans="1:11" s="345" customFormat="1" ht="60">
      <c r="A75" s="327"/>
      <c r="B75" s="340" t="s">
        <v>804</v>
      </c>
      <c r="C75" s="341" t="s">
        <v>796</v>
      </c>
      <c r="D75" s="342"/>
      <c r="E75" s="343">
        <v>10</v>
      </c>
      <c r="F75" s="343">
        <v>10</v>
      </c>
      <c r="G75" s="343"/>
      <c r="H75" s="342"/>
      <c r="I75" s="342" t="s">
        <v>807</v>
      </c>
      <c r="J75" s="344" t="s">
        <v>632</v>
      </c>
      <c r="K75" s="332" t="s">
        <v>339</v>
      </c>
    </row>
    <row r="76" spans="1:12" s="247" customFormat="1" ht="30">
      <c r="A76" s="198"/>
      <c r="B76" s="29" t="s">
        <v>817</v>
      </c>
      <c r="C76" s="198" t="s">
        <v>818</v>
      </c>
      <c r="D76" s="244"/>
      <c r="E76" s="388">
        <v>0.5</v>
      </c>
      <c r="F76" s="388">
        <v>0.48</v>
      </c>
      <c r="G76" s="245"/>
      <c r="H76" s="244"/>
      <c r="I76" s="244" t="s">
        <v>820</v>
      </c>
      <c r="J76" s="242" t="s">
        <v>708</v>
      </c>
      <c r="K76" s="226" t="s">
        <v>339</v>
      </c>
      <c r="L76" s="247" t="s">
        <v>821</v>
      </c>
    </row>
    <row r="77" spans="1:12" s="247" customFormat="1" ht="30">
      <c r="A77" s="198"/>
      <c r="B77" s="29" t="s">
        <v>819</v>
      </c>
      <c r="C77" s="198" t="s">
        <v>818</v>
      </c>
      <c r="D77" s="244"/>
      <c r="E77" s="388">
        <v>0.75</v>
      </c>
      <c r="F77" s="388">
        <v>0.65</v>
      </c>
      <c r="G77" s="245"/>
      <c r="H77" s="244"/>
      <c r="I77" s="244" t="s">
        <v>820</v>
      </c>
      <c r="J77" s="242" t="s">
        <v>708</v>
      </c>
      <c r="K77" s="226" t="s">
        <v>339</v>
      </c>
      <c r="L77" s="247" t="s">
        <v>821</v>
      </c>
    </row>
    <row r="78" spans="1:11" ht="15">
      <c r="A78" s="198"/>
      <c r="B78" s="192"/>
      <c r="C78" s="308"/>
      <c r="D78" s="204"/>
      <c r="E78" s="219"/>
      <c r="F78" s="219"/>
      <c r="G78" s="213"/>
      <c r="H78" s="198"/>
      <c r="I78" s="49"/>
      <c r="J78" s="49"/>
      <c r="K78" s="12"/>
    </row>
    <row r="79" spans="1:11" s="173" customFormat="1" ht="15">
      <c r="A79" s="187" t="s">
        <v>295</v>
      </c>
      <c r="B79" s="190" t="s">
        <v>119</v>
      </c>
      <c r="C79" s="188"/>
      <c r="D79" s="188"/>
      <c r="E79" s="217">
        <f>SUM(E83:E83)</f>
        <v>0</v>
      </c>
      <c r="F79" s="217">
        <f>SUM(F83:F83)</f>
        <v>0</v>
      </c>
      <c r="G79" s="217">
        <f>SUM(G83:G83)</f>
        <v>0</v>
      </c>
      <c r="H79" s="187"/>
      <c r="I79" s="187"/>
      <c r="J79" s="187"/>
      <c r="K79" s="172"/>
    </row>
    <row r="80" spans="1:11" ht="45">
      <c r="A80" s="198">
        <v>40</v>
      </c>
      <c r="B80" s="29" t="s">
        <v>764</v>
      </c>
      <c r="C80" s="28" t="s">
        <v>765</v>
      </c>
      <c r="D80" s="28" t="s">
        <v>767</v>
      </c>
      <c r="E80" s="213">
        <v>3.34</v>
      </c>
      <c r="F80" s="213">
        <v>0.32</v>
      </c>
      <c r="G80" s="213"/>
      <c r="H80" s="198"/>
      <c r="I80" s="198" t="s">
        <v>702</v>
      </c>
      <c r="J80" s="198" t="s">
        <v>702</v>
      </c>
      <c r="K80" s="230" t="s">
        <v>339</v>
      </c>
    </row>
    <row r="81" spans="1:11" ht="45">
      <c r="A81" s="198">
        <v>41</v>
      </c>
      <c r="B81" s="29" t="s">
        <v>766</v>
      </c>
      <c r="C81" s="28" t="s">
        <v>765</v>
      </c>
      <c r="D81" s="28" t="s">
        <v>768</v>
      </c>
      <c r="E81" s="213">
        <v>0.072</v>
      </c>
      <c r="F81" s="213">
        <v>0.072</v>
      </c>
      <c r="G81" s="213"/>
      <c r="H81" s="198"/>
      <c r="I81" s="198" t="s">
        <v>702</v>
      </c>
      <c r="J81" s="198" t="s">
        <v>702</v>
      </c>
      <c r="K81" s="230" t="s">
        <v>339</v>
      </c>
    </row>
    <row r="82" spans="1:11" ht="45">
      <c r="A82" s="198">
        <v>42</v>
      </c>
      <c r="B82" s="29" t="s">
        <v>769</v>
      </c>
      <c r="C82" s="28" t="s">
        <v>765</v>
      </c>
      <c r="D82" s="28" t="s">
        <v>770</v>
      </c>
      <c r="E82" s="213">
        <v>0.35</v>
      </c>
      <c r="F82" s="213">
        <v>0.2</v>
      </c>
      <c r="G82" s="213"/>
      <c r="H82" s="198"/>
      <c r="I82" s="198" t="s">
        <v>701</v>
      </c>
      <c r="J82" s="198" t="s">
        <v>701</v>
      </c>
      <c r="K82" s="230" t="s">
        <v>339</v>
      </c>
    </row>
    <row r="83" spans="1:11" ht="15">
      <c r="A83" s="198"/>
      <c r="B83" s="29"/>
      <c r="C83" s="28"/>
      <c r="D83" s="204"/>
      <c r="E83" s="212"/>
      <c r="F83" s="213"/>
      <c r="G83" s="213"/>
      <c r="H83" s="198"/>
      <c r="I83" s="198"/>
      <c r="J83" s="198"/>
      <c r="K83" s="12"/>
    </row>
    <row r="84" spans="1:11" s="173" customFormat="1" ht="15">
      <c r="A84" s="187" t="s">
        <v>336</v>
      </c>
      <c r="B84" s="190" t="s">
        <v>47</v>
      </c>
      <c r="C84" s="188"/>
      <c r="D84" s="188"/>
      <c r="E84" s="217">
        <f>SUM(E85:E95)</f>
        <v>13.17</v>
      </c>
      <c r="F84" s="217">
        <f>SUM(F85:F95)</f>
        <v>12.57</v>
      </c>
      <c r="G84" s="217">
        <f>SUM(G85:G95)</f>
        <v>0</v>
      </c>
      <c r="H84" s="188"/>
      <c r="I84" s="187"/>
      <c r="J84" s="187"/>
      <c r="K84" s="172"/>
    </row>
    <row r="85" spans="1:11" s="293" customFormat="1" ht="30">
      <c r="A85" s="230">
        <v>43</v>
      </c>
      <c r="B85" s="301" t="s">
        <v>601</v>
      </c>
      <c r="C85" s="231" t="s">
        <v>576</v>
      </c>
      <c r="D85" s="230"/>
      <c r="E85" s="241">
        <v>0.37</v>
      </c>
      <c r="F85" s="241">
        <v>0.37</v>
      </c>
      <c r="G85" s="241"/>
      <c r="H85" s="231"/>
      <c r="I85" s="230" t="s">
        <v>575</v>
      </c>
      <c r="J85" s="12" t="s">
        <v>701</v>
      </c>
      <c r="K85" s="230" t="s">
        <v>339</v>
      </c>
    </row>
    <row r="86" spans="1:11" s="293" customFormat="1" ht="30">
      <c r="A86" s="230">
        <v>44</v>
      </c>
      <c r="B86" s="301" t="s">
        <v>600</v>
      </c>
      <c r="C86" s="231" t="s">
        <v>584</v>
      </c>
      <c r="D86" s="231"/>
      <c r="E86" s="241">
        <v>0.2</v>
      </c>
      <c r="F86" s="241">
        <v>0</v>
      </c>
      <c r="G86" s="241"/>
      <c r="H86" s="231"/>
      <c r="I86" s="230" t="s">
        <v>583</v>
      </c>
      <c r="J86" s="12" t="s">
        <v>701</v>
      </c>
      <c r="K86" s="232" t="s">
        <v>339</v>
      </c>
    </row>
    <row r="87" spans="1:11" s="291" customFormat="1" ht="45">
      <c r="A87" s="230">
        <v>45</v>
      </c>
      <c r="B87" s="301" t="s">
        <v>599</v>
      </c>
      <c r="C87" s="231" t="s">
        <v>589</v>
      </c>
      <c r="D87" s="231"/>
      <c r="E87" s="326">
        <v>0.7</v>
      </c>
      <c r="F87" s="326">
        <v>0.7</v>
      </c>
      <c r="G87" s="241"/>
      <c r="H87" s="231"/>
      <c r="I87" s="230" t="s">
        <v>578</v>
      </c>
      <c r="J87" s="12" t="s">
        <v>701</v>
      </c>
      <c r="K87" s="230" t="s">
        <v>772</v>
      </c>
    </row>
    <row r="88" spans="1:11" s="291" customFormat="1" ht="45">
      <c r="A88" s="230">
        <v>46</v>
      </c>
      <c r="B88" s="301" t="s">
        <v>598</v>
      </c>
      <c r="C88" s="231" t="s">
        <v>589</v>
      </c>
      <c r="D88" s="231"/>
      <c r="E88" s="326">
        <v>0.4</v>
      </c>
      <c r="F88" s="326">
        <v>0.4</v>
      </c>
      <c r="G88" s="241"/>
      <c r="H88" s="231"/>
      <c r="I88" s="230" t="s">
        <v>578</v>
      </c>
      <c r="J88" s="12" t="s">
        <v>701</v>
      </c>
      <c r="K88" s="230" t="s">
        <v>773</v>
      </c>
    </row>
    <row r="89" spans="1:11" s="291" customFormat="1" ht="30">
      <c r="A89" s="230">
        <v>47</v>
      </c>
      <c r="B89" s="301" t="s">
        <v>597</v>
      </c>
      <c r="C89" s="231" t="s">
        <v>589</v>
      </c>
      <c r="D89" s="231"/>
      <c r="E89" s="241">
        <v>0.4</v>
      </c>
      <c r="F89" s="241">
        <v>0.4</v>
      </c>
      <c r="G89" s="241"/>
      <c r="H89" s="231"/>
      <c r="I89" s="230" t="s">
        <v>578</v>
      </c>
      <c r="J89" s="12" t="s">
        <v>701</v>
      </c>
      <c r="K89" s="230" t="s">
        <v>447</v>
      </c>
    </row>
    <row r="90" spans="1:11" s="291" customFormat="1" ht="45">
      <c r="A90" s="230">
        <v>48</v>
      </c>
      <c r="B90" s="301" t="s">
        <v>596</v>
      </c>
      <c r="C90" s="231" t="s">
        <v>589</v>
      </c>
      <c r="D90" s="231"/>
      <c r="E90" s="326">
        <v>3</v>
      </c>
      <c r="F90" s="326">
        <v>3</v>
      </c>
      <c r="G90" s="241"/>
      <c r="H90" s="231"/>
      <c r="I90" s="230" t="s">
        <v>578</v>
      </c>
      <c r="J90" s="12" t="s">
        <v>701</v>
      </c>
      <c r="K90" s="230" t="s">
        <v>738</v>
      </c>
    </row>
    <row r="91" spans="1:11" s="291" customFormat="1" ht="30">
      <c r="A91" s="230">
        <v>49</v>
      </c>
      <c r="B91" s="301" t="s">
        <v>595</v>
      </c>
      <c r="C91" s="231" t="s">
        <v>587</v>
      </c>
      <c r="D91" s="231"/>
      <c r="E91" s="241">
        <v>1</v>
      </c>
      <c r="F91" s="241">
        <v>1</v>
      </c>
      <c r="G91" s="241"/>
      <c r="H91" s="231"/>
      <c r="I91" s="230" t="s">
        <v>586</v>
      </c>
      <c r="J91" s="12" t="s">
        <v>701</v>
      </c>
      <c r="K91" s="232" t="s">
        <v>339</v>
      </c>
    </row>
    <row r="92" spans="1:11" s="291" customFormat="1" ht="30">
      <c r="A92" s="230">
        <v>50</v>
      </c>
      <c r="B92" s="236" t="s">
        <v>618</v>
      </c>
      <c r="C92" s="270" t="s">
        <v>617</v>
      </c>
      <c r="D92" s="236"/>
      <c r="E92" s="259">
        <v>2.2</v>
      </c>
      <c r="F92" s="259">
        <v>2.2</v>
      </c>
      <c r="G92" s="259"/>
      <c r="H92" s="250"/>
      <c r="I92" s="250" t="s">
        <v>621</v>
      </c>
      <c r="J92" s="250" t="s">
        <v>702</v>
      </c>
      <c r="K92" s="232" t="s">
        <v>339</v>
      </c>
    </row>
    <row r="93" spans="1:11" s="247" customFormat="1" ht="30">
      <c r="A93" s="230">
        <v>51</v>
      </c>
      <c r="B93" s="243" t="s">
        <v>658</v>
      </c>
      <c r="C93" s="312" t="s">
        <v>657</v>
      </c>
      <c r="D93" s="244"/>
      <c r="E93" s="245">
        <v>0.5</v>
      </c>
      <c r="F93" s="245">
        <v>0.5</v>
      </c>
      <c r="G93" s="245"/>
      <c r="H93" s="244"/>
      <c r="I93" s="244" t="s">
        <v>656</v>
      </c>
      <c r="J93" s="242" t="s">
        <v>646</v>
      </c>
      <c r="K93" s="230" t="s">
        <v>339</v>
      </c>
    </row>
    <row r="94" spans="1:11" s="247" customFormat="1" ht="45">
      <c r="A94" s="230">
        <v>52</v>
      </c>
      <c r="B94" s="243" t="s">
        <v>663</v>
      </c>
      <c r="C94" s="312" t="s">
        <v>662</v>
      </c>
      <c r="D94" s="244"/>
      <c r="E94" s="245">
        <v>4.4</v>
      </c>
      <c r="F94" s="245">
        <v>4</v>
      </c>
      <c r="G94" s="245"/>
      <c r="H94" s="244"/>
      <c r="I94" s="244" t="s">
        <v>729</v>
      </c>
      <c r="J94" s="242" t="s">
        <v>646</v>
      </c>
      <c r="K94" s="230" t="s">
        <v>339</v>
      </c>
    </row>
    <row r="95" spans="1:11" s="171" customFormat="1" ht="15">
      <c r="A95" s="189"/>
      <c r="B95" s="260"/>
      <c r="C95" s="315"/>
      <c r="D95" s="261"/>
      <c r="E95" s="214"/>
      <c r="F95" s="214"/>
      <c r="G95" s="213"/>
      <c r="H95" s="262"/>
      <c r="I95" s="263"/>
      <c r="J95" s="263"/>
      <c r="K95" s="264"/>
    </row>
    <row r="96" spans="1:11" s="173" customFormat="1" ht="15">
      <c r="A96" s="187" t="s">
        <v>372</v>
      </c>
      <c r="B96" s="190" t="s">
        <v>48</v>
      </c>
      <c r="C96" s="188"/>
      <c r="D96" s="188"/>
      <c r="E96" s="217">
        <f>SUM(E97:E97)</f>
        <v>0</v>
      </c>
      <c r="F96" s="217">
        <f>SUM(F97:F97)</f>
        <v>0</v>
      </c>
      <c r="G96" s="217">
        <f>SUM(G97:G97)</f>
        <v>0</v>
      </c>
      <c r="H96" s="187"/>
      <c r="I96" s="187"/>
      <c r="J96" s="187"/>
      <c r="K96" s="172"/>
    </row>
    <row r="97" spans="1:11" ht="15">
      <c r="A97" s="198"/>
      <c r="B97" s="32"/>
      <c r="C97" s="28"/>
      <c r="D97" s="28"/>
      <c r="E97" s="216"/>
      <c r="F97" s="216"/>
      <c r="G97" s="213"/>
      <c r="H97" s="198"/>
      <c r="I97" s="12"/>
      <c r="J97" s="12"/>
      <c r="K97" s="12"/>
    </row>
    <row r="98" spans="1:11" s="173" customFormat="1" ht="15">
      <c r="A98" s="187" t="s">
        <v>374</v>
      </c>
      <c r="B98" s="304" t="s">
        <v>373</v>
      </c>
      <c r="C98" s="188"/>
      <c r="D98" s="188"/>
      <c r="E98" s="217">
        <f>SUM(E99:E107)</f>
        <v>13.35</v>
      </c>
      <c r="F98" s="217">
        <f>SUM(F99:F107)</f>
        <v>13.15</v>
      </c>
      <c r="G98" s="217">
        <f>SUM(G99:G107)</f>
        <v>0</v>
      </c>
      <c r="H98" s="188"/>
      <c r="I98" s="187"/>
      <c r="J98" s="187"/>
      <c r="K98" s="172"/>
    </row>
    <row r="99" spans="1:11" s="208" customFormat="1" ht="30">
      <c r="A99" s="198">
        <v>53</v>
      </c>
      <c r="B99" s="265" t="s">
        <v>556</v>
      </c>
      <c r="C99" s="207" t="s">
        <v>196</v>
      </c>
      <c r="D99" s="28"/>
      <c r="E99" s="218">
        <v>7.31</v>
      </c>
      <c r="F99" s="218">
        <v>7.31</v>
      </c>
      <c r="G99" s="213"/>
      <c r="H99" s="28"/>
      <c r="I99" s="198" t="s">
        <v>88</v>
      </c>
      <c r="J99" s="198" t="s">
        <v>73</v>
      </c>
      <c r="K99" s="232" t="s">
        <v>339</v>
      </c>
    </row>
    <row r="100" spans="1:11" s="209" customFormat="1" ht="45">
      <c r="A100" s="198">
        <v>54</v>
      </c>
      <c r="B100" s="29" t="s">
        <v>561</v>
      </c>
      <c r="C100" s="28" t="s">
        <v>560</v>
      </c>
      <c r="D100" s="198"/>
      <c r="E100" s="213">
        <v>2</v>
      </c>
      <c r="F100" s="213">
        <v>2</v>
      </c>
      <c r="G100" s="213"/>
      <c r="H100" s="229"/>
      <c r="I100" s="198" t="s">
        <v>86</v>
      </c>
      <c r="J100" s="198" t="s">
        <v>73</v>
      </c>
      <c r="K100" s="232" t="s">
        <v>339</v>
      </c>
    </row>
    <row r="101" spans="1:11" s="293" customFormat="1" ht="30">
      <c r="A101" s="198">
        <v>55</v>
      </c>
      <c r="B101" s="301" t="s">
        <v>594</v>
      </c>
      <c r="C101" s="231" t="s">
        <v>576</v>
      </c>
      <c r="D101" s="230"/>
      <c r="E101" s="241">
        <v>0.1</v>
      </c>
      <c r="F101" s="241">
        <v>0.1</v>
      </c>
      <c r="G101" s="241"/>
      <c r="H101" s="231"/>
      <c r="I101" s="230" t="s">
        <v>575</v>
      </c>
      <c r="J101" s="12" t="s">
        <v>701</v>
      </c>
      <c r="K101" s="230" t="s">
        <v>339</v>
      </c>
    </row>
    <row r="102" spans="1:11" s="293" customFormat="1" ht="30">
      <c r="A102" s="198">
        <v>56</v>
      </c>
      <c r="B102" s="301" t="s">
        <v>593</v>
      </c>
      <c r="C102" s="231" t="s">
        <v>584</v>
      </c>
      <c r="D102" s="231"/>
      <c r="E102" s="241">
        <v>0.3</v>
      </c>
      <c r="F102" s="241">
        <v>0.3</v>
      </c>
      <c r="G102" s="241"/>
      <c r="H102" s="231"/>
      <c r="I102" s="230" t="s">
        <v>583</v>
      </c>
      <c r="J102" s="12" t="s">
        <v>701</v>
      </c>
      <c r="K102" s="232" t="s">
        <v>339</v>
      </c>
    </row>
    <row r="103" spans="1:11" s="293" customFormat="1" ht="30">
      <c r="A103" s="198">
        <v>57</v>
      </c>
      <c r="B103" s="301" t="s">
        <v>592</v>
      </c>
      <c r="C103" s="231" t="s">
        <v>584</v>
      </c>
      <c r="D103" s="231"/>
      <c r="E103" s="241">
        <v>0.2</v>
      </c>
      <c r="F103" s="241">
        <v>0</v>
      </c>
      <c r="G103" s="241"/>
      <c r="H103" s="231"/>
      <c r="I103" s="230" t="s">
        <v>583</v>
      </c>
      <c r="J103" s="12" t="s">
        <v>701</v>
      </c>
      <c r="K103" s="232" t="s">
        <v>339</v>
      </c>
    </row>
    <row r="104" spans="1:11" s="291" customFormat="1" ht="30">
      <c r="A104" s="198">
        <v>58</v>
      </c>
      <c r="B104" s="301" t="s">
        <v>591</v>
      </c>
      <c r="C104" s="231" t="s">
        <v>563</v>
      </c>
      <c r="D104" s="231"/>
      <c r="E104" s="241">
        <v>3</v>
      </c>
      <c r="F104" s="241">
        <v>3</v>
      </c>
      <c r="G104" s="241"/>
      <c r="H104" s="231"/>
      <c r="I104" s="230" t="s">
        <v>564</v>
      </c>
      <c r="J104" s="12" t="s">
        <v>701</v>
      </c>
      <c r="K104" s="230" t="s">
        <v>339</v>
      </c>
    </row>
    <row r="105" spans="1:11" s="291" customFormat="1" ht="45">
      <c r="A105" s="198">
        <v>59</v>
      </c>
      <c r="B105" s="301" t="s">
        <v>590</v>
      </c>
      <c r="C105" s="231" t="s">
        <v>589</v>
      </c>
      <c r="D105" s="231"/>
      <c r="E105" s="326">
        <v>0.14</v>
      </c>
      <c r="F105" s="326">
        <v>0.14</v>
      </c>
      <c r="G105" s="241"/>
      <c r="H105" s="231"/>
      <c r="I105" s="230" t="s">
        <v>578</v>
      </c>
      <c r="J105" s="12" t="s">
        <v>701</v>
      </c>
      <c r="K105" s="230" t="s">
        <v>739</v>
      </c>
    </row>
    <row r="106" spans="1:11" s="291" customFormat="1" ht="30">
      <c r="A106" s="198">
        <v>60</v>
      </c>
      <c r="B106" s="301" t="s">
        <v>588</v>
      </c>
      <c r="C106" s="231" t="s">
        <v>587</v>
      </c>
      <c r="D106" s="231"/>
      <c r="E106" s="241">
        <v>0.3</v>
      </c>
      <c r="F106" s="241">
        <v>0.3</v>
      </c>
      <c r="G106" s="241"/>
      <c r="H106" s="231"/>
      <c r="I106" s="230" t="s">
        <v>586</v>
      </c>
      <c r="J106" s="12" t="s">
        <v>701</v>
      </c>
      <c r="K106" s="232" t="s">
        <v>339</v>
      </c>
    </row>
    <row r="107" spans="1:11" ht="15">
      <c r="A107" s="198"/>
      <c r="B107" s="48"/>
      <c r="C107" s="308"/>
      <c r="D107" s="204"/>
      <c r="E107" s="214"/>
      <c r="F107" s="214"/>
      <c r="G107" s="213"/>
      <c r="H107" s="198"/>
      <c r="I107" s="49"/>
      <c r="J107" s="49"/>
      <c r="K107" s="12"/>
    </row>
    <row r="108" spans="1:11" s="173" customFormat="1" ht="15">
      <c r="A108" s="187" t="s">
        <v>382</v>
      </c>
      <c r="B108" s="190" t="s">
        <v>134</v>
      </c>
      <c r="C108" s="188"/>
      <c r="D108" s="188"/>
      <c r="E108" s="217">
        <f>SUM(E109:E110)</f>
        <v>6.5</v>
      </c>
      <c r="F108" s="217">
        <f>SUM(F109:F110)</f>
        <v>6.5</v>
      </c>
      <c r="G108" s="217">
        <f>SUM(G109:G110)</f>
        <v>0</v>
      </c>
      <c r="H108" s="188"/>
      <c r="I108" s="187"/>
      <c r="J108" s="187"/>
      <c r="K108" s="172"/>
    </row>
    <row r="109" spans="1:11" s="225" customFormat="1" ht="30">
      <c r="A109" s="226">
        <v>61</v>
      </c>
      <c r="B109" s="227" t="s">
        <v>638</v>
      </c>
      <c r="C109" s="311" t="s">
        <v>637</v>
      </c>
      <c r="D109" s="227"/>
      <c r="E109" s="206">
        <v>6.5</v>
      </c>
      <c r="F109" s="206">
        <v>6.5</v>
      </c>
      <c r="G109" s="206"/>
      <c r="H109" s="228"/>
      <c r="I109" s="228" t="s">
        <v>730</v>
      </c>
      <c r="J109" s="228" t="s">
        <v>632</v>
      </c>
      <c r="K109" s="230" t="s">
        <v>339</v>
      </c>
    </row>
    <row r="110" spans="1:11" ht="15">
      <c r="A110" s="198"/>
      <c r="B110" s="29"/>
      <c r="C110" s="28"/>
      <c r="D110" s="28"/>
      <c r="E110" s="213"/>
      <c r="F110" s="213"/>
      <c r="G110" s="213"/>
      <c r="H110" s="28"/>
      <c r="I110" s="198"/>
      <c r="J110" s="198"/>
      <c r="K110" s="12"/>
    </row>
    <row r="111" spans="1:11" s="173" customFormat="1" ht="15">
      <c r="A111" s="187" t="s">
        <v>385</v>
      </c>
      <c r="B111" s="304" t="s">
        <v>386</v>
      </c>
      <c r="C111" s="188"/>
      <c r="D111" s="188"/>
      <c r="E111" s="217">
        <f>SUM(E112:E127)</f>
        <v>8.405</v>
      </c>
      <c r="F111" s="217">
        <f>SUM(F112:F127)</f>
        <v>8.094999999999999</v>
      </c>
      <c r="G111" s="217">
        <f>SUM(G112:G127)</f>
        <v>0</v>
      </c>
      <c r="H111" s="188"/>
      <c r="I111" s="187"/>
      <c r="J111" s="187"/>
      <c r="K111" s="172"/>
    </row>
    <row r="112" spans="1:11" s="269" customFormat="1" ht="30">
      <c r="A112" s="250">
        <v>62</v>
      </c>
      <c r="B112" s="266" t="s">
        <v>611</v>
      </c>
      <c r="C112" s="316" t="s">
        <v>610</v>
      </c>
      <c r="D112" s="266"/>
      <c r="E112" s="267">
        <v>0.47</v>
      </c>
      <c r="F112" s="267">
        <v>0.47</v>
      </c>
      <c r="G112" s="253"/>
      <c r="H112" s="255"/>
      <c r="I112" s="268" t="s">
        <v>707</v>
      </c>
      <c r="J112" s="268" t="s">
        <v>702</v>
      </c>
      <c r="K112" s="232" t="s">
        <v>339</v>
      </c>
    </row>
    <row r="113" spans="1:11" s="291" customFormat="1" ht="30">
      <c r="A113" s="250">
        <v>63</v>
      </c>
      <c r="B113" s="276" t="s">
        <v>623</v>
      </c>
      <c r="C113" s="271" t="s">
        <v>622</v>
      </c>
      <c r="D113" s="271"/>
      <c r="E113" s="272">
        <v>0.77</v>
      </c>
      <c r="F113" s="272">
        <v>0.77</v>
      </c>
      <c r="G113" s="272"/>
      <c r="H113" s="255"/>
      <c r="I113" s="256" t="s">
        <v>621</v>
      </c>
      <c r="J113" s="268" t="s">
        <v>702</v>
      </c>
      <c r="K113" s="230" t="s">
        <v>339</v>
      </c>
    </row>
    <row r="114" spans="1:12" s="325" customFormat="1" ht="30">
      <c r="A114" s="250"/>
      <c r="B114" s="276" t="s">
        <v>785</v>
      </c>
      <c r="C114" s="271" t="s">
        <v>782</v>
      </c>
      <c r="D114" s="271"/>
      <c r="E114" s="272">
        <v>0.7</v>
      </c>
      <c r="F114" s="272">
        <v>0.7</v>
      </c>
      <c r="G114" s="272"/>
      <c r="H114" s="255"/>
      <c r="I114" s="256" t="s">
        <v>783</v>
      </c>
      <c r="J114" s="268" t="s">
        <v>702</v>
      </c>
      <c r="K114" s="230" t="s">
        <v>339</v>
      </c>
      <c r="L114" s="325" t="s">
        <v>784</v>
      </c>
    </row>
    <row r="115" spans="1:12" s="325" customFormat="1" ht="60">
      <c r="A115" s="250"/>
      <c r="B115" s="276" t="s">
        <v>786</v>
      </c>
      <c r="C115" s="271" t="s">
        <v>782</v>
      </c>
      <c r="D115" s="271"/>
      <c r="E115" s="272">
        <v>1</v>
      </c>
      <c r="F115" s="272">
        <v>1</v>
      </c>
      <c r="G115" s="272"/>
      <c r="H115" s="255"/>
      <c r="I115" s="256" t="s">
        <v>787</v>
      </c>
      <c r="J115" s="268" t="s">
        <v>702</v>
      </c>
      <c r="K115" s="230" t="s">
        <v>339</v>
      </c>
      <c r="L115" s="325" t="s">
        <v>784</v>
      </c>
    </row>
    <row r="116" spans="1:12" s="325" customFormat="1" ht="30">
      <c r="A116" s="250"/>
      <c r="B116" s="276" t="s">
        <v>788</v>
      </c>
      <c r="C116" s="271" t="s">
        <v>782</v>
      </c>
      <c r="D116" s="271"/>
      <c r="E116" s="272">
        <v>0.8</v>
      </c>
      <c r="F116" s="272">
        <v>0.8</v>
      </c>
      <c r="G116" s="272"/>
      <c r="H116" s="255"/>
      <c r="I116" s="268" t="s">
        <v>702</v>
      </c>
      <c r="J116" s="268" t="s">
        <v>702</v>
      </c>
      <c r="K116" s="230" t="s">
        <v>339</v>
      </c>
      <c r="L116" s="325" t="s">
        <v>784</v>
      </c>
    </row>
    <row r="117" spans="1:11" s="247" customFormat="1" ht="105">
      <c r="A117" s="250">
        <v>64</v>
      </c>
      <c r="B117" s="243" t="s">
        <v>685</v>
      </c>
      <c r="C117" s="271" t="s">
        <v>782</v>
      </c>
      <c r="D117" s="244"/>
      <c r="E117" s="245">
        <v>1.6</v>
      </c>
      <c r="F117" s="245">
        <v>1.45</v>
      </c>
      <c r="G117" s="245"/>
      <c r="H117" s="244"/>
      <c r="I117" s="244" t="s">
        <v>684</v>
      </c>
      <c r="J117" s="242" t="s">
        <v>646</v>
      </c>
      <c r="K117" s="230" t="s">
        <v>339</v>
      </c>
    </row>
    <row r="118" spans="1:11" s="247" customFormat="1" ht="30">
      <c r="A118" s="250">
        <v>65</v>
      </c>
      <c r="B118" s="243" t="s">
        <v>683</v>
      </c>
      <c r="C118" s="271" t="s">
        <v>782</v>
      </c>
      <c r="D118" s="244"/>
      <c r="E118" s="245">
        <v>0.14</v>
      </c>
      <c r="F118" s="245">
        <v>0.14</v>
      </c>
      <c r="G118" s="245"/>
      <c r="H118" s="244"/>
      <c r="I118" s="244" t="s">
        <v>659</v>
      </c>
      <c r="J118" s="242" t="s">
        <v>646</v>
      </c>
      <c r="K118" s="230" t="s">
        <v>339</v>
      </c>
    </row>
    <row r="119" spans="1:11" ht="45">
      <c r="A119" s="250">
        <v>66</v>
      </c>
      <c r="B119" s="196" t="s">
        <v>693</v>
      </c>
      <c r="C119" s="129" t="s">
        <v>694</v>
      </c>
      <c r="D119" s="129"/>
      <c r="E119" s="31">
        <v>0.015</v>
      </c>
      <c r="F119" s="31">
        <v>0.015</v>
      </c>
      <c r="G119" s="31"/>
      <c r="H119" s="198"/>
      <c r="I119" s="198" t="s">
        <v>731</v>
      </c>
      <c r="J119" s="198" t="s">
        <v>689</v>
      </c>
      <c r="K119" s="226" t="s">
        <v>339</v>
      </c>
    </row>
    <row r="120" spans="1:11" s="273" customFormat="1" ht="90">
      <c r="A120" s="250">
        <v>67</v>
      </c>
      <c r="B120" s="29" t="s">
        <v>718</v>
      </c>
      <c r="C120" s="28" t="s">
        <v>717</v>
      </c>
      <c r="D120" s="198" t="s">
        <v>716</v>
      </c>
      <c r="E120" s="31">
        <v>0.03</v>
      </c>
      <c r="F120" s="31">
        <v>0.02</v>
      </c>
      <c r="G120" s="61"/>
      <c r="H120" s="300"/>
      <c r="I120" s="198" t="s">
        <v>732</v>
      </c>
      <c r="J120" s="198" t="s">
        <v>708</v>
      </c>
      <c r="K120" s="226" t="s">
        <v>339</v>
      </c>
    </row>
    <row r="121" spans="1:11" s="273" customFormat="1" ht="180">
      <c r="A121" s="250">
        <v>68</v>
      </c>
      <c r="B121" s="29" t="s">
        <v>715</v>
      </c>
      <c r="C121" s="28" t="s">
        <v>789</v>
      </c>
      <c r="D121" s="198" t="s">
        <v>713</v>
      </c>
      <c r="E121" s="31">
        <v>0.3</v>
      </c>
      <c r="F121" s="31">
        <v>0.3</v>
      </c>
      <c r="G121" s="31"/>
      <c r="H121" s="198"/>
      <c r="I121" s="198" t="s">
        <v>733</v>
      </c>
      <c r="J121" s="198" t="s">
        <v>708</v>
      </c>
      <c r="K121" s="226" t="s">
        <v>339</v>
      </c>
    </row>
    <row r="122" spans="1:11" s="273" customFormat="1" ht="45">
      <c r="A122" s="250">
        <v>69</v>
      </c>
      <c r="B122" s="29" t="s">
        <v>712</v>
      </c>
      <c r="C122" s="28" t="s">
        <v>711</v>
      </c>
      <c r="D122" s="198" t="s">
        <v>710</v>
      </c>
      <c r="E122" s="31">
        <v>0.9</v>
      </c>
      <c r="F122" s="31">
        <v>0.9</v>
      </c>
      <c r="G122" s="31"/>
      <c r="H122" s="198"/>
      <c r="I122" s="198" t="s">
        <v>709</v>
      </c>
      <c r="J122" s="198" t="s">
        <v>708</v>
      </c>
      <c r="K122" s="226" t="s">
        <v>339</v>
      </c>
    </row>
    <row r="123" spans="1:11" s="339" customFormat="1" ht="30">
      <c r="A123" s="334"/>
      <c r="B123" s="335" t="s">
        <v>799</v>
      </c>
      <c r="C123" s="336" t="s">
        <v>717</v>
      </c>
      <c r="D123" s="327"/>
      <c r="E123" s="337">
        <v>0.4</v>
      </c>
      <c r="F123" s="337">
        <v>0.4</v>
      </c>
      <c r="G123" s="337"/>
      <c r="H123" s="327"/>
      <c r="I123" s="327" t="s">
        <v>632</v>
      </c>
      <c r="J123" s="327" t="s">
        <v>632</v>
      </c>
      <c r="K123" s="338" t="s">
        <v>339</v>
      </c>
    </row>
    <row r="124" spans="1:12" s="273" customFormat="1" ht="30">
      <c r="A124" s="250"/>
      <c r="B124" s="29" t="s">
        <v>830</v>
      </c>
      <c r="C124" s="28" t="s">
        <v>832</v>
      </c>
      <c r="D124" s="198"/>
      <c r="E124" s="31">
        <v>0.7</v>
      </c>
      <c r="F124" s="31">
        <v>0.7</v>
      </c>
      <c r="G124" s="31"/>
      <c r="H124" s="198"/>
      <c r="I124" s="198" t="s">
        <v>833</v>
      </c>
      <c r="J124" s="198" t="s">
        <v>833</v>
      </c>
      <c r="K124" s="226" t="s">
        <v>339</v>
      </c>
      <c r="L124" s="273" t="s">
        <v>821</v>
      </c>
    </row>
    <row r="125" spans="1:12" s="273" customFormat="1" ht="30">
      <c r="A125" s="250"/>
      <c r="B125" s="29" t="s">
        <v>831</v>
      </c>
      <c r="C125" s="28" t="s">
        <v>29</v>
      </c>
      <c r="D125" s="198"/>
      <c r="E125" s="31">
        <v>0.25</v>
      </c>
      <c r="F125" s="31">
        <v>0.1</v>
      </c>
      <c r="G125" s="31"/>
      <c r="H125" s="198"/>
      <c r="I125" s="198" t="s">
        <v>73</v>
      </c>
      <c r="J125" s="198" t="s">
        <v>73</v>
      </c>
      <c r="K125" s="226" t="s">
        <v>339</v>
      </c>
      <c r="L125" s="273" t="s">
        <v>821</v>
      </c>
    </row>
    <row r="126" spans="1:12" s="273" customFormat="1" ht="45">
      <c r="A126" s="250"/>
      <c r="B126" s="29" t="s">
        <v>318</v>
      </c>
      <c r="C126" s="28" t="s">
        <v>29</v>
      </c>
      <c r="D126" s="198"/>
      <c r="E126" s="31">
        <v>0.33</v>
      </c>
      <c r="F126" s="31">
        <v>0.33</v>
      </c>
      <c r="G126" s="31"/>
      <c r="H126" s="198"/>
      <c r="I126" s="198" t="s">
        <v>834</v>
      </c>
      <c r="J126" s="198" t="s">
        <v>834</v>
      </c>
      <c r="K126" s="226" t="s">
        <v>339</v>
      </c>
      <c r="L126" s="273" t="s">
        <v>821</v>
      </c>
    </row>
    <row r="127" spans="1:11" ht="15">
      <c r="A127" s="198"/>
      <c r="B127" s="48"/>
      <c r="C127" s="308"/>
      <c r="D127" s="204"/>
      <c r="E127" s="214"/>
      <c r="F127" s="214"/>
      <c r="G127" s="213"/>
      <c r="H127" s="198"/>
      <c r="I127" s="49"/>
      <c r="J127" s="49"/>
      <c r="K127" s="12"/>
    </row>
    <row r="128" spans="1:11" s="173" customFormat="1" ht="15">
      <c r="A128" s="187" t="s">
        <v>31</v>
      </c>
      <c r="B128" s="190" t="s">
        <v>49</v>
      </c>
      <c r="C128" s="188"/>
      <c r="D128" s="188"/>
      <c r="E128" s="217">
        <f>SUM(E129:E131)</f>
        <v>1.89</v>
      </c>
      <c r="F128" s="217">
        <f>SUM(F129:F131)</f>
        <v>1.45</v>
      </c>
      <c r="G128" s="217">
        <f>SUM(G129:G131)</f>
        <v>0</v>
      </c>
      <c r="H128" s="187"/>
      <c r="I128" s="187"/>
      <c r="J128" s="187"/>
      <c r="K128" s="172"/>
    </row>
    <row r="129" spans="1:11" s="293" customFormat="1" ht="30">
      <c r="A129" s="230">
        <v>70</v>
      </c>
      <c r="B129" s="301" t="s">
        <v>602</v>
      </c>
      <c r="C129" s="231" t="s">
        <v>584</v>
      </c>
      <c r="D129" s="231"/>
      <c r="E129" s="241">
        <v>0.44</v>
      </c>
      <c r="F129" s="241">
        <v>0</v>
      </c>
      <c r="G129" s="241"/>
      <c r="H129" s="231"/>
      <c r="I129" s="230" t="s">
        <v>583</v>
      </c>
      <c r="J129" s="12" t="s">
        <v>701</v>
      </c>
      <c r="K129" s="232" t="s">
        <v>339</v>
      </c>
    </row>
    <row r="130" spans="1:11" s="273" customFormat="1" ht="30">
      <c r="A130" s="230">
        <v>71</v>
      </c>
      <c r="B130" s="29" t="s">
        <v>722</v>
      </c>
      <c r="C130" s="28" t="s">
        <v>721</v>
      </c>
      <c r="D130" s="198" t="s">
        <v>720</v>
      </c>
      <c r="E130" s="31">
        <v>1.45</v>
      </c>
      <c r="F130" s="31">
        <v>1.45</v>
      </c>
      <c r="G130" s="31"/>
      <c r="H130" s="198"/>
      <c r="I130" s="198" t="s">
        <v>719</v>
      </c>
      <c r="J130" s="198" t="s">
        <v>708</v>
      </c>
      <c r="K130" s="232" t="s">
        <v>339</v>
      </c>
    </row>
    <row r="131" spans="1:11" ht="15">
      <c r="A131" s="198"/>
      <c r="B131" s="29"/>
      <c r="C131" s="28"/>
      <c r="D131" s="28"/>
      <c r="E131" s="213"/>
      <c r="F131" s="213"/>
      <c r="G131" s="213"/>
      <c r="H131" s="28"/>
      <c r="I131" s="198"/>
      <c r="J131" s="198"/>
      <c r="K131" s="12"/>
    </row>
    <row r="132" spans="1:11" s="173" customFormat="1" ht="15">
      <c r="A132" s="187" t="s">
        <v>33</v>
      </c>
      <c r="B132" s="190" t="s">
        <v>133</v>
      </c>
      <c r="C132" s="188"/>
      <c r="D132" s="188"/>
      <c r="E132" s="217">
        <f>SUM(E133:E135)</f>
        <v>0.39</v>
      </c>
      <c r="F132" s="217">
        <f>SUM(F133:F135)</f>
        <v>0.39</v>
      </c>
      <c r="G132" s="217">
        <f>SUM(G133:G135)</f>
        <v>0</v>
      </c>
      <c r="H132" s="187"/>
      <c r="I132" s="187"/>
      <c r="J132" s="187"/>
      <c r="K132" s="172"/>
    </row>
    <row r="133" spans="1:11" s="247" customFormat="1" ht="30">
      <c r="A133" s="242">
        <v>72</v>
      </c>
      <c r="B133" s="243" t="s">
        <v>669</v>
      </c>
      <c r="C133" s="312" t="s">
        <v>668</v>
      </c>
      <c r="D133" s="244"/>
      <c r="E133" s="245">
        <v>0.09</v>
      </c>
      <c r="F133" s="245">
        <v>0.09</v>
      </c>
      <c r="G133" s="245"/>
      <c r="H133" s="244"/>
      <c r="I133" s="244" t="s">
        <v>729</v>
      </c>
      <c r="J133" s="242" t="s">
        <v>646</v>
      </c>
      <c r="K133" s="230" t="s">
        <v>339</v>
      </c>
    </row>
    <row r="134" spans="1:11" s="247" customFormat="1" ht="30">
      <c r="A134" s="242">
        <v>73</v>
      </c>
      <c r="B134" s="243" t="s">
        <v>667</v>
      </c>
      <c r="C134" s="312" t="s">
        <v>666</v>
      </c>
      <c r="D134" s="244"/>
      <c r="E134" s="245">
        <v>0.3</v>
      </c>
      <c r="F134" s="245">
        <v>0.3</v>
      </c>
      <c r="G134" s="245"/>
      <c r="H134" s="244"/>
      <c r="I134" s="244" t="s">
        <v>729</v>
      </c>
      <c r="J134" s="242" t="s">
        <v>646</v>
      </c>
      <c r="K134" s="230" t="s">
        <v>339</v>
      </c>
    </row>
    <row r="135" spans="1:11" ht="15">
      <c r="A135" s="203"/>
      <c r="B135" s="132"/>
      <c r="C135" s="60"/>
      <c r="D135" s="60"/>
      <c r="E135" s="215"/>
      <c r="F135" s="215"/>
      <c r="G135" s="215"/>
      <c r="H135" s="203"/>
      <c r="I135" s="203"/>
      <c r="J135" s="203"/>
      <c r="K135" s="12"/>
    </row>
    <row r="136" spans="1:11" s="175" customFormat="1" ht="15">
      <c r="A136" s="187" t="s">
        <v>34</v>
      </c>
      <c r="B136" s="304" t="s">
        <v>418</v>
      </c>
      <c r="C136" s="188"/>
      <c r="D136" s="188"/>
      <c r="E136" s="217">
        <f>SUM(E137:E138)</f>
        <v>2.3</v>
      </c>
      <c r="F136" s="217">
        <f>SUM(F137:F138)</f>
        <v>2.3</v>
      </c>
      <c r="G136" s="217">
        <f>SUM(G137:G138)</f>
        <v>0</v>
      </c>
      <c r="H136" s="188"/>
      <c r="I136" s="187"/>
      <c r="J136" s="187"/>
      <c r="K136" s="174"/>
    </row>
    <row r="137" spans="1:11" s="208" customFormat="1" ht="30">
      <c r="A137" s="237">
        <v>74</v>
      </c>
      <c r="B137" s="274" t="s">
        <v>550</v>
      </c>
      <c r="C137" s="317" t="s">
        <v>549</v>
      </c>
      <c r="D137" s="275"/>
      <c r="E137" s="213">
        <v>2.3</v>
      </c>
      <c r="F137" s="213">
        <v>2.3</v>
      </c>
      <c r="G137" s="213"/>
      <c r="H137" s="275"/>
      <c r="I137" s="77" t="s">
        <v>54</v>
      </c>
      <c r="J137" s="198" t="s">
        <v>73</v>
      </c>
      <c r="K137" s="232" t="s">
        <v>339</v>
      </c>
    </row>
    <row r="138" spans="1:11" s="58" customFormat="1" ht="15">
      <c r="A138" s="198"/>
      <c r="B138" s="305"/>
      <c r="C138" s="28"/>
      <c r="D138" s="28"/>
      <c r="E138" s="213"/>
      <c r="F138" s="213"/>
      <c r="G138" s="213"/>
      <c r="H138" s="28"/>
      <c r="I138" s="198"/>
      <c r="J138" s="198"/>
      <c r="K138" s="52"/>
    </row>
    <row r="139" spans="1:11" s="175" customFormat="1" ht="15">
      <c r="A139" s="187" t="s">
        <v>541</v>
      </c>
      <c r="B139" s="190" t="s">
        <v>419</v>
      </c>
      <c r="C139" s="188"/>
      <c r="D139" s="188"/>
      <c r="E139" s="220">
        <f>SUM(E140:E143)</f>
        <v>7.8</v>
      </c>
      <c r="F139" s="220">
        <f>SUM(F140:F143)</f>
        <v>7.5</v>
      </c>
      <c r="G139" s="220">
        <f>SUM(G140:G143)</f>
        <v>0</v>
      </c>
      <c r="H139" s="188"/>
      <c r="I139" s="191"/>
      <c r="J139" s="191"/>
      <c r="K139" s="174"/>
    </row>
    <row r="140" spans="1:11" s="291" customFormat="1" ht="30">
      <c r="A140" s="250">
        <v>75</v>
      </c>
      <c r="B140" s="236" t="s">
        <v>620</v>
      </c>
      <c r="C140" s="270" t="s">
        <v>617</v>
      </c>
      <c r="D140" s="236"/>
      <c r="E140" s="259">
        <v>6.5</v>
      </c>
      <c r="F140" s="259">
        <v>6.5</v>
      </c>
      <c r="G140" s="272"/>
      <c r="H140" s="255"/>
      <c r="I140" s="250" t="s">
        <v>621</v>
      </c>
      <c r="J140" s="268" t="s">
        <v>702</v>
      </c>
      <c r="K140" s="232" t="s">
        <v>339</v>
      </c>
    </row>
    <row r="141" spans="1:11" s="247" customFormat="1" ht="30">
      <c r="A141" s="250">
        <v>76</v>
      </c>
      <c r="B141" s="257" t="s">
        <v>652</v>
      </c>
      <c r="C141" s="314" t="s">
        <v>651</v>
      </c>
      <c r="D141" s="242"/>
      <c r="E141" s="245">
        <v>1.3</v>
      </c>
      <c r="F141" s="245">
        <v>1</v>
      </c>
      <c r="G141" s="245"/>
      <c r="H141" s="242"/>
      <c r="I141" s="242" t="s">
        <v>650</v>
      </c>
      <c r="J141" s="242" t="s">
        <v>646</v>
      </c>
      <c r="K141" s="230" t="s">
        <v>339</v>
      </c>
    </row>
    <row r="142" spans="1:11" s="247" customFormat="1" ht="15">
      <c r="A142" s="250"/>
      <c r="B142" s="257"/>
      <c r="C142" s="314"/>
      <c r="D142" s="242"/>
      <c r="E142" s="245"/>
      <c r="F142" s="245"/>
      <c r="G142" s="245"/>
      <c r="H142" s="242"/>
      <c r="I142" s="242"/>
      <c r="J142" s="242"/>
      <c r="K142" s="230"/>
    </row>
    <row r="143" spans="1:11" s="58" customFormat="1" ht="16.5" customHeight="1">
      <c r="A143" s="198"/>
      <c r="B143" s="29"/>
      <c r="C143" s="60"/>
      <c r="D143" s="60"/>
      <c r="E143" s="216"/>
      <c r="F143" s="221"/>
      <c r="G143" s="221"/>
      <c r="H143" s="60"/>
      <c r="I143" s="198"/>
      <c r="J143" s="198"/>
      <c r="K143" s="52"/>
    </row>
    <row r="144" spans="1:11" s="177" customFormat="1" ht="15">
      <c r="A144" s="185" t="s">
        <v>35</v>
      </c>
      <c r="B144" s="193" t="s">
        <v>42</v>
      </c>
      <c r="C144" s="186"/>
      <c r="D144" s="186"/>
      <c r="E144" s="294">
        <f>SUM(E145:E155)</f>
        <v>35.309999999999995</v>
      </c>
      <c r="F144" s="294">
        <f>SUM(F145:F155)</f>
        <v>35.01</v>
      </c>
      <c r="G144" s="294">
        <f>SUM(G145:G155)</f>
        <v>0</v>
      </c>
      <c r="H144" s="186"/>
      <c r="I144" s="185"/>
      <c r="J144" s="185"/>
      <c r="K144" s="178"/>
    </row>
    <row r="145" spans="1:11" s="208" customFormat="1" ht="45">
      <c r="A145" s="198">
        <v>77</v>
      </c>
      <c r="B145" s="265" t="s">
        <v>555</v>
      </c>
      <c r="C145" s="207" t="s">
        <v>171</v>
      </c>
      <c r="D145" s="28"/>
      <c r="E145" s="218">
        <v>0.7</v>
      </c>
      <c r="F145" s="218">
        <v>0.7</v>
      </c>
      <c r="G145" s="213"/>
      <c r="H145" s="28"/>
      <c r="I145" s="198" t="s">
        <v>111</v>
      </c>
      <c r="J145" s="198" t="s">
        <v>73</v>
      </c>
      <c r="K145" s="232" t="s">
        <v>339</v>
      </c>
    </row>
    <row r="146" spans="1:11" s="208" customFormat="1" ht="33" customHeight="1">
      <c r="A146" s="198">
        <v>78</v>
      </c>
      <c r="B146" s="265" t="s">
        <v>554</v>
      </c>
      <c r="C146" s="207" t="s">
        <v>157</v>
      </c>
      <c r="D146" s="28"/>
      <c r="E146" s="218">
        <v>0.62</v>
      </c>
      <c r="F146" s="218">
        <v>0.62</v>
      </c>
      <c r="G146" s="213"/>
      <c r="H146" s="28"/>
      <c r="I146" s="198" t="s">
        <v>91</v>
      </c>
      <c r="J146" s="198" t="s">
        <v>73</v>
      </c>
      <c r="K146" s="232" t="s">
        <v>339</v>
      </c>
    </row>
    <row r="147" spans="1:11" s="208" customFormat="1" ht="30">
      <c r="A147" s="198">
        <v>79</v>
      </c>
      <c r="B147" s="265" t="s">
        <v>553</v>
      </c>
      <c r="C147" s="207" t="s">
        <v>296</v>
      </c>
      <c r="D147" s="28"/>
      <c r="E147" s="218">
        <v>0.23</v>
      </c>
      <c r="F147" s="218">
        <v>0.23</v>
      </c>
      <c r="G147" s="213"/>
      <c r="H147" s="28"/>
      <c r="I147" s="198" t="s">
        <v>93</v>
      </c>
      <c r="J147" s="198" t="s">
        <v>73</v>
      </c>
      <c r="K147" s="232" t="s">
        <v>339</v>
      </c>
    </row>
    <row r="148" spans="1:11" s="208" customFormat="1" ht="30">
      <c r="A148" s="198">
        <v>80</v>
      </c>
      <c r="B148" s="265" t="s">
        <v>552</v>
      </c>
      <c r="C148" s="207" t="s">
        <v>549</v>
      </c>
      <c r="D148" s="28"/>
      <c r="E148" s="218">
        <v>5.36</v>
      </c>
      <c r="F148" s="218">
        <v>5.36</v>
      </c>
      <c r="G148" s="213"/>
      <c r="H148" s="28"/>
      <c r="I148" s="198" t="s">
        <v>102</v>
      </c>
      <c r="J148" s="198" t="s">
        <v>73</v>
      </c>
      <c r="K148" s="232" t="s">
        <v>339</v>
      </c>
    </row>
    <row r="149" spans="1:11" s="208" customFormat="1" ht="25.5" customHeight="1">
      <c r="A149" s="198">
        <v>81</v>
      </c>
      <c r="B149" s="265" t="s">
        <v>551</v>
      </c>
      <c r="C149" s="207" t="s">
        <v>196</v>
      </c>
      <c r="D149" s="28"/>
      <c r="E149" s="218">
        <v>0.7</v>
      </c>
      <c r="F149" s="218">
        <v>0.7</v>
      </c>
      <c r="G149" s="213"/>
      <c r="H149" s="28"/>
      <c r="I149" s="198" t="s">
        <v>88</v>
      </c>
      <c r="J149" s="198" t="s">
        <v>73</v>
      </c>
      <c r="K149" s="232" t="s">
        <v>339</v>
      </c>
    </row>
    <row r="150" spans="1:11" s="225" customFormat="1" ht="45">
      <c r="A150" s="198">
        <v>82</v>
      </c>
      <c r="B150" s="227" t="s">
        <v>634</v>
      </c>
      <c r="C150" s="311" t="s">
        <v>633</v>
      </c>
      <c r="D150" s="227"/>
      <c r="E150" s="206">
        <v>1.8</v>
      </c>
      <c r="F150" s="206">
        <v>1.8</v>
      </c>
      <c r="G150" s="206"/>
      <c r="H150" s="228"/>
      <c r="I150" s="228" t="s">
        <v>727</v>
      </c>
      <c r="J150" s="228" t="s">
        <v>632</v>
      </c>
      <c r="K150" s="230" t="s">
        <v>339</v>
      </c>
    </row>
    <row r="151" spans="1:11" s="333" customFormat="1" ht="30">
      <c r="A151" s="327"/>
      <c r="B151" s="328" t="s">
        <v>797</v>
      </c>
      <c r="C151" s="329" t="s">
        <v>796</v>
      </c>
      <c r="D151" s="328"/>
      <c r="E151" s="330">
        <v>0.9</v>
      </c>
      <c r="F151" s="330">
        <v>0.9</v>
      </c>
      <c r="G151" s="330"/>
      <c r="H151" s="331"/>
      <c r="I151" s="331" t="s">
        <v>727</v>
      </c>
      <c r="J151" s="331" t="s">
        <v>632</v>
      </c>
      <c r="K151" s="332" t="s">
        <v>339</v>
      </c>
    </row>
    <row r="152" spans="1:11" s="333" customFormat="1" ht="30">
      <c r="A152" s="327"/>
      <c r="B152" s="328" t="s">
        <v>798</v>
      </c>
      <c r="C152" s="329" t="s">
        <v>796</v>
      </c>
      <c r="D152" s="328"/>
      <c r="E152" s="330">
        <v>23.7</v>
      </c>
      <c r="F152" s="330">
        <v>23.7</v>
      </c>
      <c r="G152" s="330"/>
      <c r="H152" s="331"/>
      <c r="I152" s="331" t="s">
        <v>727</v>
      </c>
      <c r="J152" s="331" t="s">
        <v>632</v>
      </c>
      <c r="K152" s="332" t="s">
        <v>339</v>
      </c>
    </row>
    <row r="153" spans="1:12" s="225" customFormat="1" ht="89.25">
      <c r="A153" s="198"/>
      <c r="B153" s="227" t="s">
        <v>824</v>
      </c>
      <c r="C153" s="311" t="s">
        <v>825</v>
      </c>
      <c r="D153" s="227"/>
      <c r="E153" s="206">
        <v>0.3</v>
      </c>
      <c r="F153" s="206"/>
      <c r="G153" s="206"/>
      <c r="H153" s="228"/>
      <c r="I153" s="381" t="s">
        <v>826</v>
      </c>
      <c r="J153" s="228" t="s">
        <v>73</v>
      </c>
      <c r="K153" s="230" t="s">
        <v>339</v>
      </c>
      <c r="L153" s="247" t="s">
        <v>821</v>
      </c>
    </row>
    <row r="154" spans="1:12" s="225" customFormat="1" ht="30">
      <c r="A154" s="198"/>
      <c r="B154" s="227" t="s">
        <v>827</v>
      </c>
      <c r="C154" s="311" t="s">
        <v>22</v>
      </c>
      <c r="D154" s="227"/>
      <c r="E154" s="206">
        <v>1</v>
      </c>
      <c r="F154" s="206">
        <v>1</v>
      </c>
      <c r="G154" s="206"/>
      <c r="H154" s="228"/>
      <c r="I154" s="228" t="s">
        <v>91</v>
      </c>
      <c r="J154" s="228" t="s">
        <v>73</v>
      </c>
      <c r="K154" s="230" t="s">
        <v>339</v>
      </c>
      <c r="L154" s="247" t="s">
        <v>821</v>
      </c>
    </row>
    <row r="155" spans="1:11" ht="15">
      <c r="A155" s="198"/>
      <c r="B155" s="29"/>
      <c r="C155" s="28"/>
      <c r="D155" s="204"/>
      <c r="E155" s="212"/>
      <c r="F155" s="213"/>
      <c r="G155" s="213"/>
      <c r="H155" s="198"/>
      <c r="I155" s="198"/>
      <c r="J155" s="198"/>
      <c r="K155" s="12"/>
    </row>
    <row r="156" spans="1:11" s="177" customFormat="1" ht="15">
      <c r="A156" s="185" t="s">
        <v>67</v>
      </c>
      <c r="B156" s="193" t="s">
        <v>41</v>
      </c>
      <c r="C156" s="186"/>
      <c r="D156" s="186"/>
      <c r="E156" s="294">
        <f>SUM(E157:E180)</f>
        <v>120.299</v>
      </c>
      <c r="F156" s="294">
        <f>SUM(F157:F180)</f>
        <v>115.549</v>
      </c>
      <c r="G156" s="294">
        <f>SUM(G157:G180)</f>
        <v>0</v>
      </c>
      <c r="H156" s="185"/>
      <c r="I156" s="185"/>
      <c r="J156" s="185"/>
      <c r="K156" s="178"/>
    </row>
    <row r="157" spans="1:11" s="208" customFormat="1" ht="30">
      <c r="A157" s="198">
        <v>83</v>
      </c>
      <c r="B157" s="265" t="s">
        <v>557</v>
      </c>
      <c r="C157" s="207" t="s">
        <v>549</v>
      </c>
      <c r="D157" s="28"/>
      <c r="E157" s="218">
        <v>9.8</v>
      </c>
      <c r="F157" s="218">
        <v>9.8</v>
      </c>
      <c r="G157" s="213"/>
      <c r="H157" s="28"/>
      <c r="I157" s="198" t="s">
        <v>92</v>
      </c>
      <c r="J157" s="198" t="s">
        <v>73</v>
      </c>
      <c r="K157" s="232" t="s">
        <v>339</v>
      </c>
    </row>
    <row r="158" spans="1:11" s="293" customFormat="1" ht="30">
      <c r="A158" s="198">
        <v>84</v>
      </c>
      <c r="B158" s="301" t="s">
        <v>608</v>
      </c>
      <c r="C158" s="231" t="s">
        <v>584</v>
      </c>
      <c r="D158" s="231"/>
      <c r="E158" s="241">
        <v>6.6</v>
      </c>
      <c r="F158" s="241">
        <v>6.6</v>
      </c>
      <c r="G158" s="241"/>
      <c r="H158" s="231"/>
      <c r="I158" s="230" t="s">
        <v>583</v>
      </c>
      <c r="J158" s="12" t="s">
        <v>701</v>
      </c>
      <c r="K158" s="232" t="s">
        <v>339</v>
      </c>
    </row>
    <row r="159" spans="1:11" s="291" customFormat="1" ht="30">
      <c r="A159" s="198">
        <v>85</v>
      </c>
      <c r="B159" s="301" t="s">
        <v>607</v>
      </c>
      <c r="C159" s="231" t="s">
        <v>563</v>
      </c>
      <c r="D159" s="231"/>
      <c r="E159" s="241">
        <v>25</v>
      </c>
      <c r="F159" s="241">
        <v>25</v>
      </c>
      <c r="G159" s="241"/>
      <c r="H159" s="231"/>
      <c r="I159" s="230" t="s">
        <v>564</v>
      </c>
      <c r="J159" s="12" t="s">
        <v>701</v>
      </c>
      <c r="K159" s="230" t="s">
        <v>339</v>
      </c>
    </row>
    <row r="160" spans="1:11" s="291" customFormat="1" ht="30">
      <c r="A160" s="198">
        <v>86</v>
      </c>
      <c r="B160" s="301" t="s">
        <v>606</v>
      </c>
      <c r="C160" s="231" t="s">
        <v>579</v>
      </c>
      <c r="D160" s="231"/>
      <c r="E160" s="241">
        <v>1.1</v>
      </c>
      <c r="F160" s="241">
        <v>0.9</v>
      </c>
      <c r="G160" s="241"/>
      <c r="H160" s="231"/>
      <c r="I160" s="230" t="s">
        <v>578</v>
      </c>
      <c r="J160" s="12" t="s">
        <v>701</v>
      </c>
      <c r="K160" s="230" t="s">
        <v>447</v>
      </c>
    </row>
    <row r="161" spans="1:11" s="291" customFormat="1" ht="30">
      <c r="A161" s="198">
        <v>87</v>
      </c>
      <c r="B161" s="301" t="s">
        <v>605</v>
      </c>
      <c r="C161" s="231" t="s">
        <v>579</v>
      </c>
      <c r="D161" s="231"/>
      <c r="E161" s="241">
        <v>1.4</v>
      </c>
      <c r="F161" s="241">
        <v>0.5</v>
      </c>
      <c r="G161" s="241"/>
      <c r="H161" s="231"/>
      <c r="I161" s="230" t="s">
        <v>578</v>
      </c>
      <c r="J161" s="12" t="s">
        <v>701</v>
      </c>
      <c r="K161" s="230" t="s">
        <v>447</v>
      </c>
    </row>
    <row r="162" spans="1:11" s="291" customFormat="1" ht="30">
      <c r="A162" s="198">
        <v>88</v>
      </c>
      <c r="B162" s="301" t="s">
        <v>604</v>
      </c>
      <c r="C162" s="231" t="s">
        <v>579</v>
      </c>
      <c r="D162" s="231"/>
      <c r="E162" s="241">
        <v>0.2</v>
      </c>
      <c r="F162" s="241">
        <v>0</v>
      </c>
      <c r="G162" s="241"/>
      <c r="H162" s="231"/>
      <c r="I162" s="230" t="s">
        <v>578</v>
      </c>
      <c r="J162" s="12" t="s">
        <v>701</v>
      </c>
      <c r="K162" s="230" t="s">
        <v>447</v>
      </c>
    </row>
    <row r="163" spans="1:11" s="291" customFormat="1" ht="30">
      <c r="A163" s="198">
        <v>89</v>
      </c>
      <c r="B163" s="301" t="s">
        <v>603</v>
      </c>
      <c r="C163" s="231" t="s">
        <v>579</v>
      </c>
      <c r="D163" s="231"/>
      <c r="E163" s="241">
        <v>1.42</v>
      </c>
      <c r="F163" s="241">
        <v>1.42</v>
      </c>
      <c r="G163" s="241"/>
      <c r="H163" s="231"/>
      <c r="I163" s="230" t="s">
        <v>578</v>
      </c>
      <c r="J163" s="12" t="s">
        <v>701</v>
      </c>
      <c r="K163" s="230" t="s">
        <v>447</v>
      </c>
    </row>
    <row r="164" spans="1:11" s="225" customFormat="1" ht="30">
      <c r="A164" s="198">
        <v>90</v>
      </c>
      <c r="B164" s="227" t="s">
        <v>636</v>
      </c>
      <c r="C164" s="311" t="s">
        <v>635</v>
      </c>
      <c r="D164" s="227"/>
      <c r="E164" s="206">
        <v>26</v>
      </c>
      <c r="F164" s="206">
        <v>26</v>
      </c>
      <c r="G164" s="206"/>
      <c r="H164" s="228"/>
      <c r="I164" s="228" t="s">
        <v>730</v>
      </c>
      <c r="J164" s="228" t="s">
        <v>632</v>
      </c>
      <c r="K164" s="230" t="s">
        <v>339</v>
      </c>
    </row>
    <row r="165" spans="1:11" s="247" customFormat="1" ht="30">
      <c r="A165" s="198">
        <v>91</v>
      </c>
      <c r="B165" s="243" t="s">
        <v>655</v>
      </c>
      <c r="C165" s="312" t="s">
        <v>654</v>
      </c>
      <c r="D165" s="244"/>
      <c r="E165" s="245">
        <v>4.5</v>
      </c>
      <c r="F165" s="245">
        <v>4</v>
      </c>
      <c r="G165" s="245"/>
      <c r="H165" s="244"/>
      <c r="I165" s="244" t="s">
        <v>653</v>
      </c>
      <c r="J165" s="242" t="s">
        <v>646</v>
      </c>
      <c r="K165" s="230" t="s">
        <v>339</v>
      </c>
    </row>
    <row r="166" spans="1:11" s="247" customFormat="1" ht="45">
      <c r="A166" s="198">
        <v>92</v>
      </c>
      <c r="B166" s="243" t="s">
        <v>672</v>
      </c>
      <c r="C166" s="312" t="s">
        <v>671</v>
      </c>
      <c r="D166" s="244"/>
      <c r="E166" s="245">
        <v>1</v>
      </c>
      <c r="F166" s="245">
        <v>0</v>
      </c>
      <c r="G166" s="245"/>
      <c r="H166" s="244"/>
      <c r="I166" s="244" t="s">
        <v>670</v>
      </c>
      <c r="J166" s="242" t="s">
        <v>646</v>
      </c>
      <c r="K166" s="230" t="s">
        <v>339</v>
      </c>
    </row>
    <row r="167" spans="1:11" s="247" customFormat="1" ht="30">
      <c r="A167" s="198">
        <v>93</v>
      </c>
      <c r="B167" s="243" t="s">
        <v>688</v>
      </c>
      <c r="C167" s="312" t="s">
        <v>687</v>
      </c>
      <c r="D167" s="244"/>
      <c r="E167" s="245">
        <v>4.5</v>
      </c>
      <c r="F167" s="245">
        <f>+E167*0.7</f>
        <v>3.15</v>
      </c>
      <c r="G167" s="245"/>
      <c r="H167" s="244"/>
      <c r="I167" s="244" t="s">
        <v>686</v>
      </c>
      <c r="J167" s="242" t="s">
        <v>646</v>
      </c>
      <c r="K167" s="230" t="s">
        <v>339</v>
      </c>
    </row>
    <row r="168" spans="1:11" ht="30">
      <c r="A168" s="198">
        <v>94</v>
      </c>
      <c r="B168" s="32" t="s">
        <v>700</v>
      </c>
      <c r="C168" s="78" t="s">
        <v>699</v>
      </c>
      <c r="D168" s="82"/>
      <c r="E168" s="33">
        <v>1.29</v>
      </c>
      <c r="F168" s="33">
        <v>1.29</v>
      </c>
      <c r="G168" s="31"/>
      <c r="H168" s="198"/>
      <c r="I168" s="12" t="s">
        <v>734</v>
      </c>
      <c r="J168" s="198" t="s">
        <v>689</v>
      </c>
      <c r="K168" s="226" t="s">
        <v>339</v>
      </c>
    </row>
    <row r="169" spans="1:11" ht="30">
      <c r="A169" s="198">
        <v>95</v>
      </c>
      <c r="B169" s="48" t="s">
        <v>698</v>
      </c>
      <c r="C169" s="28" t="s">
        <v>697</v>
      </c>
      <c r="D169" s="82"/>
      <c r="E169" s="51">
        <v>1.089</v>
      </c>
      <c r="F169" s="51">
        <v>1.089</v>
      </c>
      <c r="G169" s="31"/>
      <c r="H169" s="198"/>
      <c r="I169" s="49" t="s">
        <v>735</v>
      </c>
      <c r="J169" s="198" t="s">
        <v>689</v>
      </c>
      <c r="K169" s="226" t="s">
        <v>339</v>
      </c>
    </row>
    <row r="170" spans="1:11" ht="30">
      <c r="A170" s="198">
        <v>96</v>
      </c>
      <c r="B170" s="29" t="s">
        <v>696</v>
      </c>
      <c r="C170" s="28" t="s">
        <v>695</v>
      </c>
      <c r="D170" s="204"/>
      <c r="E170" s="30">
        <v>3</v>
      </c>
      <c r="F170" s="31">
        <v>3</v>
      </c>
      <c r="G170" s="31"/>
      <c r="H170" s="198"/>
      <c r="I170" s="49" t="s">
        <v>736</v>
      </c>
      <c r="J170" s="198" t="s">
        <v>689</v>
      </c>
      <c r="K170" s="226" t="s">
        <v>447</v>
      </c>
    </row>
    <row r="171" spans="1:12" ht="45">
      <c r="A171" s="198">
        <v>97</v>
      </c>
      <c r="B171" s="29" t="s">
        <v>781</v>
      </c>
      <c r="C171" s="28" t="s">
        <v>699</v>
      </c>
      <c r="D171" s="204"/>
      <c r="E171" s="30">
        <v>9.2</v>
      </c>
      <c r="F171" s="31">
        <v>9.2</v>
      </c>
      <c r="G171" s="31"/>
      <c r="H171" s="198"/>
      <c r="I171" s="49" t="s">
        <v>734</v>
      </c>
      <c r="J171" s="198" t="s">
        <v>689</v>
      </c>
      <c r="K171" s="226" t="s">
        <v>447</v>
      </c>
      <c r="L171" s="17" t="s">
        <v>844</v>
      </c>
    </row>
    <row r="172" spans="1:11" s="369" customFormat="1" ht="60">
      <c r="A172" s="198">
        <v>101</v>
      </c>
      <c r="B172" s="335" t="s">
        <v>813</v>
      </c>
      <c r="C172" s="336" t="s">
        <v>814</v>
      </c>
      <c r="D172" s="366"/>
      <c r="E172" s="367">
        <v>1</v>
      </c>
      <c r="F172" s="337">
        <v>1</v>
      </c>
      <c r="G172" s="337"/>
      <c r="H172" s="327"/>
      <c r="I172" s="368" t="s">
        <v>815</v>
      </c>
      <c r="J172" s="327" t="s">
        <v>689</v>
      </c>
      <c r="K172" s="365" t="s">
        <v>816</v>
      </c>
    </row>
    <row r="173" spans="1:12" ht="30">
      <c r="A173" s="198"/>
      <c r="B173" s="29" t="s">
        <v>840</v>
      </c>
      <c r="C173" s="28" t="s">
        <v>839</v>
      </c>
      <c r="D173" s="364"/>
      <c r="E173" s="30">
        <v>0.3</v>
      </c>
      <c r="F173" s="31">
        <v>0.3</v>
      </c>
      <c r="G173" s="31"/>
      <c r="H173" s="198"/>
      <c r="I173" s="49" t="s">
        <v>835</v>
      </c>
      <c r="J173" s="198" t="s">
        <v>701</v>
      </c>
      <c r="K173" s="232"/>
      <c r="L173" s="247" t="s">
        <v>821</v>
      </c>
    </row>
    <row r="174" spans="1:12" ht="15">
      <c r="A174" s="198"/>
      <c r="B174" s="378" t="s">
        <v>838</v>
      </c>
      <c r="C174" s="378" t="s">
        <v>836</v>
      </c>
      <c r="D174" s="378" t="s">
        <v>837</v>
      </c>
      <c r="E174" s="379">
        <v>1</v>
      </c>
      <c r="F174" s="379">
        <v>1</v>
      </c>
      <c r="G174" s="379"/>
      <c r="H174" s="230"/>
      <c r="I174" s="380" t="s">
        <v>705</v>
      </c>
      <c r="J174" s="198" t="s">
        <v>702</v>
      </c>
      <c r="K174" s="232"/>
      <c r="L174" s="247" t="s">
        <v>821</v>
      </c>
    </row>
    <row r="175" spans="1:12" ht="15">
      <c r="A175" s="198"/>
      <c r="B175" s="378" t="s">
        <v>847</v>
      </c>
      <c r="C175" s="378" t="s">
        <v>563</v>
      </c>
      <c r="D175" s="378"/>
      <c r="E175" s="379">
        <v>6</v>
      </c>
      <c r="F175" s="379">
        <v>5.8</v>
      </c>
      <c r="G175" s="379"/>
      <c r="H175" s="230"/>
      <c r="I175" s="380" t="s">
        <v>846</v>
      </c>
      <c r="J175" s="198" t="s">
        <v>702</v>
      </c>
      <c r="K175" s="232"/>
      <c r="L175" s="247" t="s">
        <v>821</v>
      </c>
    </row>
    <row r="176" spans="1:12" ht="15">
      <c r="A176" s="198"/>
      <c r="B176" s="378" t="s">
        <v>848</v>
      </c>
      <c r="C176" s="378" t="s">
        <v>563</v>
      </c>
      <c r="D176" s="378"/>
      <c r="E176" s="379">
        <v>5.3</v>
      </c>
      <c r="F176" s="379">
        <v>5.1</v>
      </c>
      <c r="G176" s="379"/>
      <c r="H176" s="230"/>
      <c r="I176" s="380" t="s">
        <v>846</v>
      </c>
      <c r="J176" s="198" t="s">
        <v>702</v>
      </c>
      <c r="K176" s="232"/>
      <c r="L176" s="247" t="s">
        <v>821</v>
      </c>
    </row>
    <row r="177" spans="1:12" ht="15">
      <c r="A177" s="198"/>
      <c r="B177" s="378" t="s">
        <v>849</v>
      </c>
      <c r="C177" s="378" t="s">
        <v>563</v>
      </c>
      <c r="D177" s="378"/>
      <c r="E177" s="379">
        <v>7.1</v>
      </c>
      <c r="F177" s="379">
        <v>6.9</v>
      </c>
      <c r="G177" s="379"/>
      <c r="H177" s="230"/>
      <c r="I177" s="380" t="s">
        <v>783</v>
      </c>
      <c r="J177" s="198" t="s">
        <v>702</v>
      </c>
      <c r="K177" s="232"/>
      <c r="L177" s="247" t="s">
        <v>821</v>
      </c>
    </row>
    <row r="178" spans="1:12" ht="15">
      <c r="A178" s="198"/>
      <c r="B178" s="378" t="s">
        <v>850</v>
      </c>
      <c r="C178" s="378" t="s">
        <v>563</v>
      </c>
      <c r="D178" s="378"/>
      <c r="E178" s="379">
        <v>3.5</v>
      </c>
      <c r="F178" s="379">
        <v>3.5</v>
      </c>
      <c r="G178" s="379"/>
      <c r="H178" s="230"/>
      <c r="I178" s="380" t="s">
        <v>783</v>
      </c>
      <c r="J178" s="198" t="s">
        <v>702</v>
      </c>
      <c r="K178" s="232"/>
      <c r="L178" s="247" t="s">
        <v>821</v>
      </c>
    </row>
    <row r="179" spans="1:11" ht="15">
      <c r="A179" s="198"/>
      <c r="B179" s="29"/>
      <c r="C179" s="28"/>
      <c r="D179" s="364"/>
      <c r="E179" s="30"/>
      <c r="F179" s="31"/>
      <c r="G179" s="31"/>
      <c r="H179" s="198"/>
      <c r="I179" s="49"/>
      <c r="J179" s="198"/>
      <c r="K179" s="226"/>
    </row>
    <row r="180" spans="1:11" ht="15">
      <c r="A180" s="198"/>
      <c r="B180" s="48"/>
      <c r="C180" s="308"/>
      <c r="D180" s="204"/>
      <c r="E180" s="214"/>
      <c r="F180" s="214"/>
      <c r="G180" s="213"/>
      <c r="H180" s="198"/>
      <c r="I180" s="49"/>
      <c r="J180" s="49"/>
      <c r="K180" s="12"/>
    </row>
    <row r="181" spans="1:11" s="180" customFormat="1" ht="15">
      <c r="A181" s="185" t="s">
        <v>436</v>
      </c>
      <c r="B181" s="295" t="s">
        <v>624</v>
      </c>
      <c r="C181" s="318"/>
      <c r="D181" s="296"/>
      <c r="E181" s="297">
        <f>SUM(E182:E190)</f>
        <v>78.69999999999999</v>
      </c>
      <c r="F181" s="297">
        <f>SUM(F182:F190)</f>
        <v>3</v>
      </c>
      <c r="G181" s="297">
        <f>SUM(G182:G190)</f>
        <v>0</v>
      </c>
      <c r="H181" s="185"/>
      <c r="I181" s="298"/>
      <c r="J181" s="298"/>
      <c r="K181" s="179"/>
    </row>
    <row r="182" spans="1:11" s="291" customFormat="1" ht="30">
      <c r="A182" s="198">
        <v>98</v>
      </c>
      <c r="B182" s="276" t="s">
        <v>631</v>
      </c>
      <c r="C182" s="271" t="s">
        <v>775</v>
      </c>
      <c r="D182" s="276"/>
      <c r="E182" s="272">
        <v>22.7</v>
      </c>
      <c r="F182" s="272">
        <v>0</v>
      </c>
      <c r="G182" s="272"/>
      <c r="H182" s="277"/>
      <c r="I182" s="278" t="s">
        <v>703</v>
      </c>
      <c r="J182" s="268" t="s">
        <v>702</v>
      </c>
      <c r="K182" s="230" t="s">
        <v>339</v>
      </c>
    </row>
    <row r="183" spans="1:11" s="291" customFormat="1" ht="30">
      <c r="A183" s="198">
        <v>99</v>
      </c>
      <c r="B183" s="276" t="s">
        <v>630</v>
      </c>
      <c r="C183" s="319" t="s">
        <v>776</v>
      </c>
      <c r="D183" s="279"/>
      <c r="E183" s="31">
        <v>22</v>
      </c>
      <c r="F183" s="31">
        <v>0</v>
      </c>
      <c r="G183" s="272"/>
      <c r="H183" s="277"/>
      <c r="I183" s="278" t="s">
        <v>703</v>
      </c>
      <c r="J183" s="268" t="s">
        <v>702</v>
      </c>
      <c r="K183" s="230" t="s">
        <v>339</v>
      </c>
    </row>
    <row r="184" spans="1:11" s="291" customFormat="1" ht="30">
      <c r="A184" s="198">
        <v>100</v>
      </c>
      <c r="B184" s="276" t="s">
        <v>629</v>
      </c>
      <c r="C184" s="319" t="s">
        <v>777</v>
      </c>
      <c r="D184" s="279"/>
      <c r="E184" s="31">
        <v>3.5</v>
      </c>
      <c r="F184" s="31">
        <v>0</v>
      </c>
      <c r="G184" s="272"/>
      <c r="H184" s="277"/>
      <c r="I184" s="278" t="s">
        <v>703</v>
      </c>
      <c r="J184" s="268" t="s">
        <v>702</v>
      </c>
      <c r="K184" s="230" t="s">
        <v>339</v>
      </c>
    </row>
    <row r="185" spans="1:11" s="291" customFormat="1" ht="30">
      <c r="A185" s="198">
        <v>101</v>
      </c>
      <c r="B185" s="276" t="s">
        <v>628</v>
      </c>
      <c r="C185" s="320" t="s">
        <v>778</v>
      </c>
      <c r="D185" s="280"/>
      <c r="E185" s="281">
        <v>19.8</v>
      </c>
      <c r="F185" s="281">
        <v>0</v>
      </c>
      <c r="G185" s="281"/>
      <c r="H185" s="277"/>
      <c r="I185" s="282" t="s">
        <v>771</v>
      </c>
      <c r="J185" s="268" t="s">
        <v>702</v>
      </c>
      <c r="K185" s="230" t="s">
        <v>339</v>
      </c>
    </row>
    <row r="186" spans="1:11" s="291" customFormat="1" ht="30">
      <c r="A186" s="198">
        <v>102</v>
      </c>
      <c r="B186" s="276" t="s">
        <v>627</v>
      </c>
      <c r="C186" s="320" t="s">
        <v>778</v>
      </c>
      <c r="D186" s="280"/>
      <c r="E186" s="283">
        <v>4</v>
      </c>
      <c r="F186" s="283">
        <v>3</v>
      </c>
      <c r="G186" s="283"/>
      <c r="H186" s="277"/>
      <c r="I186" s="282" t="s">
        <v>771</v>
      </c>
      <c r="J186" s="268" t="s">
        <v>702</v>
      </c>
      <c r="K186" s="230" t="s">
        <v>339</v>
      </c>
    </row>
    <row r="187" spans="1:11" s="291" customFormat="1" ht="30">
      <c r="A187" s="198">
        <v>103</v>
      </c>
      <c r="B187" s="276" t="s">
        <v>626</v>
      </c>
      <c r="C187" s="320" t="s">
        <v>779</v>
      </c>
      <c r="D187" s="280"/>
      <c r="E187" s="283">
        <v>2.08</v>
      </c>
      <c r="F187" s="283">
        <v>0</v>
      </c>
      <c r="G187" s="283"/>
      <c r="H187" s="277"/>
      <c r="I187" s="282" t="s">
        <v>771</v>
      </c>
      <c r="J187" s="268" t="s">
        <v>702</v>
      </c>
      <c r="K187" s="230" t="s">
        <v>339</v>
      </c>
    </row>
    <row r="188" spans="1:11" s="291" customFormat="1" ht="30">
      <c r="A188" s="198">
        <v>104</v>
      </c>
      <c r="B188" s="276" t="s">
        <v>625</v>
      </c>
      <c r="C188" s="321" t="s">
        <v>780</v>
      </c>
      <c r="D188" s="284"/>
      <c r="E188" s="281">
        <v>4.02</v>
      </c>
      <c r="F188" s="281">
        <v>0</v>
      </c>
      <c r="G188" s="281"/>
      <c r="H188" s="277"/>
      <c r="I188" s="282" t="s">
        <v>771</v>
      </c>
      <c r="J188" s="268" t="s">
        <v>702</v>
      </c>
      <c r="K188" s="230" t="s">
        <v>339</v>
      </c>
    </row>
    <row r="189" spans="1:11" s="355" customFormat="1" ht="30">
      <c r="A189" s="346"/>
      <c r="B189" s="347" t="s">
        <v>809</v>
      </c>
      <c r="C189" s="348" t="s">
        <v>810</v>
      </c>
      <c r="D189" s="349"/>
      <c r="E189" s="350">
        <v>0.6</v>
      </c>
      <c r="F189" s="350">
        <v>0</v>
      </c>
      <c r="G189" s="350"/>
      <c r="H189" s="351"/>
      <c r="I189" s="352" t="s">
        <v>727</v>
      </c>
      <c r="J189" s="353" t="s">
        <v>632</v>
      </c>
      <c r="K189" s="354" t="s">
        <v>339</v>
      </c>
    </row>
    <row r="190" spans="1:11" s="291" customFormat="1" ht="15">
      <c r="A190" s="160"/>
      <c r="B190" s="285"/>
      <c r="C190" s="322"/>
      <c r="D190" s="286"/>
      <c r="E190" s="287"/>
      <c r="F190" s="287"/>
      <c r="G190" s="287"/>
      <c r="H190" s="288"/>
      <c r="I190" s="289"/>
      <c r="J190" s="289"/>
      <c r="K190" s="290"/>
    </row>
    <row r="191" spans="1:11" s="58" customFormat="1" ht="15">
      <c r="A191" s="401" t="s">
        <v>172</v>
      </c>
      <c r="B191" s="401"/>
      <c r="C191" s="20"/>
      <c r="D191" s="20"/>
      <c r="E191" s="222">
        <f>E6+E11+E14+E17+E21+E35+E37+E39+E43+E49+E53+E55+E144+E156+E181</f>
        <v>598.827</v>
      </c>
      <c r="F191" s="222">
        <f>F6+F11+F14+F17+F21+F35+F37+F39+F43+F49+F53+F55+F144+F156+F181</f>
        <v>480.924</v>
      </c>
      <c r="G191" s="222">
        <f>G6+G11+G14+G17+G21+G35+G37+G39+G43+G49+G53+G55+G144+G156+G181</f>
        <v>0</v>
      </c>
      <c r="H191" s="20"/>
      <c r="I191" s="202"/>
      <c r="J191" s="202"/>
      <c r="K191" s="202"/>
    </row>
    <row r="192" spans="1:11" ht="15">
      <c r="A192" s="79"/>
      <c r="B192" s="200"/>
      <c r="C192" s="79"/>
      <c r="D192" s="79"/>
      <c r="E192" s="223"/>
      <c r="F192" s="223"/>
      <c r="G192" s="223"/>
      <c r="H192" s="79"/>
      <c r="I192" s="167"/>
      <c r="J192" s="167"/>
      <c r="K192" s="167"/>
    </row>
    <row r="193" spans="1:11" ht="15">
      <c r="A193" s="402"/>
      <c r="B193" s="402"/>
      <c r="C193" s="402"/>
      <c r="D193" s="402"/>
      <c r="E193" s="402"/>
      <c r="F193" s="402"/>
      <c r="G193" s="402"/>
      <c r="H193" s="402"/>
      <c r="I193" s="402"/>
      <c r="J193" s="402"/>
      <c r="K193" s="402"/>
    </row>
    <row r="194" spans="1:11" ht="15">
      <c r="A194" s="170"/>
      <c r="B194" s="399"/>
      <c r="C194" s="399"/>
      <c r="D194" s="399"/>
      <c r="E194" s="223"/>
      <c r="F194" s="223"/>
      <c r="G194" s="223"/>
      <c r="H194" s="79"/>
      <c r="I194" s="167"/>
      <c r="J194" s="167"/>
      <c r="K194" s="79"/>
    </row>
    <row r="195" spans="1:11" ht="15">
      <c r="A195" s="170"/>
      <c r="B195" s="399"/>
      <c r="C195" s="399"/>
      <c r="D195" s="399"/>
      <c r="E195" s="306"/>
      <c r="F195" s="306"/>
      <c r="G195" s="306"/>
      <c r="H195" s="18"/>
      <c r="I195" s="307"/>
      <c r="J195" s="307"/>
      <c r="K195" s="307"/>
    </row>
    <row r="196" spans="1:11" ht="15">
      <c r="A196" s="170"/>
      <c r="B196" s="400"/>
      <c r="C196" s="400"/>
      <c r="D196" s="400"/>
      <c r="E196" s="306"/>
      <c r="F196" s="306"/>
      <c r="G196" s="306"/>
      <c r="H196" s="18"/>
      <c r="I196" s="307"/>
      <c r="J196" s="307"/>
      <c r="K196" s="307"/>
    </row>
    <row r="197" spans="1:11" ht="15">
      <c r="A197" s="18"/>
      <c r="B197" s="201"/>
      <c r="C197" s="323"/>
      <c r="D197" s="18"/>
      <c r="E197" s="306"/>
      <c r="F197" s="306"/>
      <c r="G197" s="306"/>
      <c r="H197" s="18"/>
      <c r="I197" s="307"/>
      <c r="J197" s="307"/>
      <c r="K197" s="307"/>
    </row>
  </sheetData>
  <sheetProtection/>
  <autoFilter ref="A5:K196"/>
  <mergeCells count="16">
    <mergeCell ref="B194:D194"/>
    <mergeCell ref="B195:D195"/>
    <mergeCell ref="B196:D196"/>
    <mergeCell ref="A191:B191"/>
    <mergeCell ref="A193:K193"/>
    <mergeCell ref="I4:J4"/>
    <mergeCell ref="A1:K1"/>
    <mergeCell ref="A2:K2"/>
    <mergeCell ref="A4:A5"/>
    <mergeCell ref="B4:B5"/>
    <mergeCell ref="C4:C5"/>
    <mergeCell ref="K4:K5"/>
    <mergeCell ref="D4:D5"/>
    <mergeCell ref="E4:E5"/>
    <mergeCell ref="F4:G4"/>
    <mergeCell ref="H4:H5"/>
  </mergeCells>
  <printOptions/>
  <pageMargins left="0" right="0" top="0.5" bottom="0.5" header="0" footer="0"/>
  <pageSetup horizontalDpi="600" verticalDpi="600" orientation="landscape" paperSize="9" scale="95"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sheetPr>
    <tabColor rgb="FF00B050"/>
  </sheetPr>
  <dimension ref="A1:L180"/>
  <sheetViews>
    <sheetView tabSelected="1" zoomScale="70" zoomScaleNormal="70" zoomScaleSheetLayoutView="85" zoomScalePageLayoutView="0" workbookViewId="0" topLeftCell="A1">
      <pane ySplit="5" topLeftCell="A116" activePane="bottomLeft" state="frozen"/>
      <selection pane="topLeft" activeCell="A1" sqref="A1"/>
      <selection pane="bottomLeft" activeCell="F168" sqref="F168"/>
    </sheetView>
  </sheetViews>
  <sheetFormatPr defaultColWidth="10.421875" defaultRowHeight="15"/>
  <cols>
    <col min="1" max="1" width="6.57421875" style="17" customWidth="1"/>
    <col min="2" max="2" width="55.421875" style="197" customWidth="1"/>
    <col min="3" max="3" width="21.28125" style="324" customWidth="1"/>
    <col min="4" max="4" width="35.421875" style="17" hidden="1" customWidth="1"/>
    <col min="5" max="5" width="8.7109375" style="224" customWidth="1"/>
    <col min="6" max="6" width="9.7109375" style="224" customWidth="1"/>
    <col min="7" max="7" width="9.28125" style="224" customWidth="1"/>
    <col min="8" max="8" width="11.00390625" style="17" customWidth="1"/>
    <col min="9" max="9" width="8.421875" style="16" customWidth="1"/>
    <col min="10" max="10" width="8.28125" style="16" customWidth="1"/>
    <col min="11" max="11" width="11.7109375" style="16" customWidth="1"/>
    <col min="12" max="12" width="12.140625" style="17" bestFit="1" customWidth="1"/>
    <col min="13" max="16384" width="10.421875" style="17" customWidth="1"/>
  </cols>
  <sheetData>
    <row r="1" spans="1:11" s="15" customFormat="1" ht="39" customHeight="1">
      <c r="A1" s="390" t="s">
        <v>774</v>
      </c>
      <c r="B1" s="390"/>
      <c r="C1" s="390"/>
      <c r="D1" s="390"/>
      <c r="E1" s="390"/>
      <c r="F1" s="390"/>
      <c r="G1" s="390"/>
      <c r="H1" s="390"/>
      <c r="I1" s="390"/>
      <c r="J1" s="390"/>
      <c r="K1" s="390"/>
    </row>
    <row r="2" spans="1:11" s="15" customFormat="1" ht="21.75" customHeight="1">
      <c r="A2" s="391" t="s">
        <v>845</v>
      </c>
      <c r="B2" s="391"/>
      <c r="C2" s="391"/>
      <c r="D2" s="391"/>
      <c r="E2" s="391"/>
      <c r="F2" s="391"/>
      <c r="G2" s="391"/>
      <c r="H2" s="391"/>
      <c r="I2" s="391"/>
      <c r="J2" s="391"/>
      <c r="K2" s="391"/>
    </row>
    <row r="3" spans="1:10" ht="10.5" customHeight="1">
      <c r="A3" s="2"/>
      <c r="B3" s="194"/>
      <c r="C3" s="3"/>
      <c r="D3" s="3"/>
      <c r="E3" s="210"/>
      <c r="F3" s="210"/>
      <c r="G3" s="210"/>
      <c r="H3" s="5"/>
      <c r="I3" s="2"/>
      <c r="J3" s="2"/>
    </row>
    <row r="4" spans="1:11" ht="25.5" customHeight="1">
      <c r="A4" s="392" t="s">
        <v>136</v>
      </c>
      <c r="B4" s="392" t="s">
        <v>137</v>
      </c>
      <c r="C4" s="393" t="s">
        <v>135</v>
      </c>
      <c r="D4" s="392" t="s">
        <v>225</v>
      </c>
      <c r="E4" s="397" t="s">
        <v>138</v>
      </c>
      <c r="F4" s="397" t="s">
        <v>57</v>
      </c>
      <c r="G4" s="397"/>
      <c r="H4" s="398" t="s">
        <v>69</v>
      </c>
      <c r="I4" s="392" t="s">
        <v>139</v>
      </c>
      <c r="J4" s="392"/>
      <c r="K4" s="395" t="s">
        <v>437</v>
      </c>
    </row>
    <row r="5" spans="1:11" ht="63.75" customHeight="1">
      <c r="A5" s="392"/>
      <c r="B5" s="392"/>
      <c r="C5" s="394"/>
      <c r="D5" s="392"/>
      <c r="E5" s="397"/>
      <c r="F5" s="358" t="s">
        <v>58</v>
      </c>
      <c r="G5" s="358" t="s">
        <v>59</v>
      </c>
      <c r="H5" s="398"/>
      <c r="I5" s="357" t="s">
        <v>544</v>
      </c>
      <c r="J5" s="357" t="s">
        <v>545</v>
      </c>
      <c r="K5" s="396"/>
    </row>
    <row r="6" spans="1:11" s="177" customFormat="1" ht="15">
      <c r="A6" s="181" t="s">
        <v>142</v>
      </c>
      <c r="B6" s="195" t="s">
        <v>43</v>
      </c>
      <c r="C6" s="182"/>
      <c r="D6" s="182"/>
      <c r="E6" s="183">
        <f>SUM(E7:E10)</f>
        <v>4.6</v>
      </c>
      <c r="F6" s="183">
        <f>SUM(F7:F10)</f>
        <v>4.6</v>
      </c>
      <c r="G6" s="183">
        <f>SUM(G7:G10)</f>
        <v>0</v>
      </c>
      <c r="H6" s="183"/>
      <c r="I6" s="184"/>
      <c r="J6" s="184"/>
      <c r="K6" s="176"/>
    </row>
    <row r="7" spans="1:11" s="291" customFormat="1" ht="30">
      <c r="A7" s="230">
        <v>1</v>
      </c>
      <c r="B7" s="301" t="s">
        <v>562</v>
      </c>
      <c r="C7" s="231" t="s">
        <v>563</v>
      </c>
      <c r="D7" s="231"/>
      <c r="E7" s="218">
        <v>2.1</v>
      </c>
      <c r="F7" s="218">
        <v>2.1</v>
      </c>
      <c r="G7" s="218"/>
      <c r="H7" s="231"/>
      <c r="I7" s="230" t="s">
        <v>564</v>
      </c>
      <c r="J7" s="12" t="s">
        <v>701</v>
      </c>
      <c r="K7" s="230" t="s">
        <v>339</v>
      </c>
    </row>
    <row r="8" spans="1:11" ht="30">
      <c r="A8" s="230">
        <v>2</v>
      </c>
      <c r="B8" s="29" t="s">
        <v>741</v>
      </c>
      <c r="C8" s="28" t="s">
        <v>742</v>
      </c>
      <c r="D8" s="29"/>
      <c r="E8" s="212">
        <v>2</v>
      </c>
      <c r="F8" s="213">
        <v>2</v>
      </c>
      <c r="G8" s="213"/>
      <c r="H8" s="198"/>
      <c r="I8" s="198" t="s">
        <v>743</v>
      </c>
      <c r="J8" s="198" t="s">
        <v>744</v>
      </c>
      <c r="K8" s="12" t="s">
        <v>339</v>
      </c>
    </row>
    <row r="9" spans="1:11" ht="30">
      <c r="A9" s="230">
        <v>3</v>
      </c>
      <c r="B9" s="29" t="s">
        <v>690</v>
      </c>
      <c r="C9" s="28" t="s">
        <v>737</v>
      </c>
      <c r="D9" s="29"/>
      <c r="E9" s="30">
        <v>0.5</v>
      </c>
      <c r="F9" s="31">
        <v>0.5</v>
      </c>
      <c r="G9" s="31"/>
      <c r="H9" s="198"/>
      <c r="I9" s="198" t="s">
        <v>723</v>
      </c>
      <c r="J9" s="198" t="s">
        <v>689</v>
      </c>
      <c r="K9" s="226" t="s">
        <v>339</v>
      </c>
    </row>
    <row r="10" spans="1:11" ht="15">
      <c r="A10" s="198"/>
      <c r="B10" s="32"/>
      <c r="C10" s="28"/>
      <c r="D10" s="82"/>
      <c r="E10" s="212"/>
      <c r="F10" s="213"/>
      <c r="G10" s="213"/>
      <c r="H10" s="198"/>
      <c r="I10" s="198"/>
      <c r="J10" s="198"/>
      <c r="K10" s="12"/>
    </row>
    <row r="11" spans="1:11" s="177" customFormat="1" ht="15">
      <c r="A11" s="185" t="s">
        <v>146</v>
      </c>
      <c r="B11" s="193" t="s">
        <v>44</v>
      </c>
      <c r="C11" s="186"/>
      <c r="D11" s="186"/>
      <c r="E11" s="294">
        <f>SUM(E12:E13)</f>
        <v>0.3</v>
      </c>
      <c r="F11" s="294">
        <f>SUM(F12:F13)</f>
        <v>0.3</v>
      </c>
      <c r="G11" s="294">
        <f>SUM(G12:G13)</f>
        <v>0</v>
      </c>
      <c r="H11" s="185"/>
      <c r="I11" s="185"/>
      <c r="J11" s="185"/>
      <c r="K11" s="178"/>
    </row>
    <row r="12" spans="1:11" s="291" customFormat="1" ht="30">
      <c r="A12" s="230">
        <v>4</v>
      </c>
      <c r="B12" s="301" t="s">
        <v>565</v>
      </c>
      <c r="C12" s="231" t="s">
        <v>563</v>
      </c>
      <c r="D12" s="231"/>
      <c r="E12" s="218">
        <v>0.3</v>
      </c>
      <c r="F12" s="218">
        <v>0.3</v>
      </c>
      <c r="G12" s="218"/>
      <c r="H12" s="231"/>
      <c r="I12" s="230" t="s">
        <v>564</v>
      </c>
      <c r="J12" s="12" t="s">
        <v>701</v>
      </c>
      <c r="K12" s="230" t="s">
        <v>339</v>
      </c>
    </row>
    <row r="13" spans="1:11" ht="15">
      <c r="A13" s="198"/>
      <c r="B13" s="32"/>
      <c r="C13" s="78"/>
      <c r="D13" s="28"/>
      <c r="E13" s="216"/>
      <c r="F13" s="216"/>
      <c r="G13" s="213"/>
      <c r="H13" s="363"/>
      <c r="I13" s="12"/>
      <c r="J13" s="12"/>
      <c r="K13" s="12"/>
    </row>
    <row r="14" spans="1:11" s="177" customFormat="1" ht="15">
      <c r="A14" s="185" t="s">
        <v>150</v>
      </c>
      <c r="B14" s="193" t="s">
        <v>131</v>
      </c>
      <c r="C14" s="186"/>
      <c r="D14" s="186"/>
      <c r="E14" s="294">
        <f>SUM(E15:E16)</f>
        <v>0.8</v>
      </c>
      <c r="F14" s="294">
        <f>SUM(F15:F16)</f>
        <v>0.8</v>
      </c>
      <c r="G14" s="294">
        <f>SUM(G15:G16)</f>
        <v>0</v>
      </c>
      <c r="H14" s="185"/>
      <c r="I14" s="185"/>
      <c r="J14" s="185"/>
      <c r="K14" s="178"/>
    </row>
    <row r="15" spans="1:11" s="291" customFormat="1" ht="30">
      <c r="A15" s="230">
        <v>5</v>
      </c>
      <c r="B15" s="301" t="s">
        <v>566</v>
      </c>
      <c r="C15" s="231" t="s">
        <v>563</v>
      </c>
      <c r="D15" s="231"/>
      <c r="E15" s="218">
        <v>0.8</v>
      </c>
      <c r="F15" s="218">
        <v>0.8</v>
      </c>
      <c r="G15" s="218"/>
      <c r="H15" s="231"/>
      <c r="I15" s="230" t="s">
        <v>564</v>
      </c>
      <c r="J15" s="12" t="s">
        <v>701</v>
      </c>
      <c r="K15" s="230" t="s">
        <v>339</v>
      </c>
    </row>
    <row r="16" spans="1:11" ht="15">
      <c r="A16" s="198"/>
      <c r="B16" s="48"/>
      <c r="C16" s="308"/>
      <c r="D16" s="364"/>
      <c r="E16" s="214"/>
      <c r="F16" s="214"/>
      <c r="G16" s="213"/>
      <c r="H16" s="198"/>
      <c r="I16" s="49"/>
      <c r="J16" s="49"/>
      <c r="K16" s="12"/>
    </row>
    <row r="17" spans="1:11" s="177" customFormat="1" ht="15">
      <c r="A17" s="185" t="s">
        <v>151</v>
      </c>
      <c r="B17" s="193" t="s">
        <v>2</v>
      </c>
      <c r="C17" s="186"/>
      <c r="D17" s="186"/>
      <c r="E17" s="294">
        <f>SUM(E18:E20)</f>
        <v>174.7</v>
      </c>
      <c r="F17" s="294">
        <f>SUM(F18:F20)</f>
        <v>174.7</v>
      </c>
      <c r="G17" s="294">
        <f>SUM(G18:G20)</f>
        <v>0</v>
      </c>
      <c r="H17" s="185"/>
      <c r="I17" s="185"/>
      <c r="J17" s="185"/>
      <c r="K17" s="178"/>
    </row>
    <row r="18" spans="1:11" s="235" customFormat="1" ht="45">
      <c r="A18" s="232">
        <v>6</v>
      </c>
      <c r="B18" s="233" t="s">
        <v>616</v>
      </c>
      <c r="C18" s="309" t="s">
        <v>615</v>
      </c>
      <c r="D18" s="233"/>
      <c r="E18" s="234">
        <v>163</v>
      </c>
      <c r="F18" s="234">
        <v>163</v>
      </c>
      <c r="G18" s="234"/>
      <c r="H18" s="232" t="s">
        <v>614</v>
      </c>
      <c r="I18" s="232" t="s">
        <v>705</v>
      </c>
      <c r="J18" s="232" t="s">
        <v>702</v>
      </c>
      <c r="K18" s="232" t="s">
        <v>339</v>
      </c>
    </row>
    <row r="19" spans="1:11" s="235" customFormat="1" ht="30">
      <c r="A19" s="232">
        <v>7</v>
      </c>
      <c r="B19" s="236" t="s">
        <v>613</v>
      </c>
      <c r="C19" s="270" t="s">
        <v>612</v>
      </c>
      <c r="D19" s="236"/>
      <c r="E19" s="234">
        <v>11.7</v>
      </c>
      <c r="F19" s="234">
        <v>11.7</v>
      </c>
      <c r="G19" s="234"/>
      <c r="H19" s="232"/>
      <c r="I19" s="232" t="s">
        <v>706</v>
      </c>
      <c r="J19" s="232" t="s">
        <v>702</v>
      </c>
      <c r="K19" s="232" t="s">
        <v>339</v>
      </c>
    </row>
    <row r="20" spans="1:11" ht="15">
      <c r="A20" s="198"/>
      <c r="B20" s="29"/>
      <c r="C20" s="28"/>
      <c r="D20" s="29"/>
      <c r="E20" s="212"/>
      <c r="F20" s="213"/>
      <c r="G20" s="213"/>
      <c r="H20" s="198"/>
      <c r="I20" s="198"/>
      <c r="J20" s="198"/>
      <c r="K20" s="12"/>
    </row>
    <row r="21" spans="1:11" s="180" customFormat="1" ht="15">
      <c r="A21" s="185" t="s">
        <v>152</v>
      </c>
      <c r="B21" s="193" t="s">
        <v>118</v>
      </c>
      <c r="C21" s="186"/>
      <c r="D21" s="186"/>
      <c r="E21" s="294">
        <f>SUM(E22:E34)</f>
        <v>22.609999999999996</v>
      </c>
      <c r="F21" s="294">
        <f>SUM(F22:F34)</f>
        <v>15.209999999999999</v>
      </c>
      <c r="G21" s="294">
        <f>SUM(G22:G34)</f>
        <v>0</v>
      </c>
      <c r="H21" s="186"/>
      <c r="I21" s="185"/>
      <c r="J21" s="185"/>
      <c r="K21" s="179"/>
    </row>
    <row r="22" spans="1:11" s="208" customFormat="1" ht="60">
      <c r="A22" s="237">
        <v>8</v>
      </c>
      <c r="B22" s="302" t="s">
        <v>559</v>
      </c>
      <c r="C22" s="310" t="s">
        <v>558</v>
      </c>
      <c r="D22" s="238"/>
      <c r="E22" s="299">
        <v>5.5</v>
      </c>
      <c r="F22" s="213">
        <v>1.5</v>
      </c>
      <c r="G22" s="213"/>
      <c r="H22" s="239"/>
      <c r="I22" s="240" t="s">
        <v>102</v>
      </c>
      <c r="J22" s="198" t="s">
        <v>73</v>
      </c>
      <c r="K22" s="232" t="s">
        <v>339</v>
      </c>
    </row>
    <row r="23" spans="1:11" s="291" customFormat="1" ht="30">
      <c r="A23" s="237">
        <v>9</v>
      </c>
      <c r="B23" s="301" t="s">
        <v>569</v>
      </c>
      <c r="C23" s="231" t="s">
        <v>568</v>
      </c>
      <c r="D23" s="231"/>
      <c r="E23" s="241">
        <v>0.05</v>
      </c>
      <c r="F23" s="241">
        <v>0.05</v>
      </c>
      <c r="G23" s="241"/>
      <c r="H23" s="231"/>
      <c r="I23" s="230" t="s">
        <v>567</v>
      </c>
      <c r="J23" s="12" t="s">
        <v>701</v>
      </c>
      <c r="K23" s="232" t="s">
        <v>339</v>
      </c>
    </row>
    <row r="24" spans="1:11" s="291" customFormat="1" ht="45">
      <c r="A24" s="237">
        <v>10</v>
      </c>
      <c r="B24" s="301" t="s">
        <v>791</v>
      </c>
      <c r="C24" s="231" t="s">
        <v>579</v>
      </c>
      <c r="D24" s="231"/>
      <c r="E24" s="241">
        <v>1.17</v>
      </c>
      <c r="F24" s="241">
        <v>1.17</v>
      </c>
      <c r="G24" s="241"/>
      <c r="H24" s="231"/>
      <c r="I24" s="230" t="s">
        <v>578</v>
      </c>
      <c r="J24" s="12" t="s">
        <v>701</v>
      </c>
      <c r="K24" s="230" t="s">
        <v>790</v>
      </c>
    </row>
    <row r="25" spans="1:11" s="225" customFormat="1" ht="30">
      <c r="A25" s="237">
        <v>11</v>
      </c>
      <c r="B25" s="227" t="s">
        <v>645</v>
      </c>
      <c r="C25" s="311" t="s">
        <v>644</v>
      </c>
      <c r="D25" s="227"/>
      <c r="E25" s="206">
        <v>6</v>
      </c>
      <c r="F25" s="206">
        <v>3</v>
      </c>
      <c r="G25" s="206"/>
      <c r="H25" s="228"/>
      <c r="I25" s="228" t="s">
        <v>724</v>
      </c>
      <c r="J25" s="228" t="s">
        <v>632</v>
      </c>
      <c r="K25" s="230" t="s">
        <v>339</v>
      </c>
    </row>
    <row r="26" spans="1:11" s="247" customFormat="1" ht="30">
      <c r="A26" s="237">
        <v>12</v>
      </c>
      <c r="B26" s="243" t="s">
        <v>665</v>
      </c>
      <c r="C26" s="312" t="s">
        <v>664</v>
      </c>
      <c r="D26" s="244"/>
      <c r="E26" s="245">
        <v>2.6</v>
      </c>
      <c r="F26" s="245">
        <v>2.2</v>
      </c>
      <c r="G26" s="245"/>
      <c r="H26" s="244"/>
      <c r="I26" s="244" t="s">
        <v>653</v>
      </c>
      <c r="J26" s="242" t="s">
        <v>646</v>
      </c>
      <c r="K26" s="230" t="s">
        <v>339</v>
      </c>
    </row>
    <row r="27" spans="1:11" ht="30">
      <c r="A27" s="237">
        <v>13</v>
      </c>
      <c r="B27" s="303" t="s">
        <v>745</v>
      </c>
      <c r="C27" s="28" t="s">
        <v>746</v>
      </c>
      <c r="D27" s="32"/>
      <c r="E27" s="212">
        <v>0.27</v>
      </c>
      <c r="F27" s="212">
        <v>0.27</v>
      </c>
      <c r="G27" s="213"/>
      <c r="H27" s="198"/>
      <c r="I27" s="198" t="s">
        <v>751</v>
      </c>
      <c r="J27" s="198" t="s">
        <v>744</v>
      </c>
      <c r="K27" s="230" t="s">
        <v>339</v>
      </c>
    </row>
    <row r="28" spans="1:11" ht="30">
      <c r="A28" s="237">
        <v>14</v>
      </c>
      <c r="B28" s="303" t="s">
        <v>756</v>
      </c>
      <c r="C28" s="28" t="s">
        <v>750</v>
      </c>
      <c r="D28" s="32"/>
      <c r="E28" s="212">
        <v>2</v>
      </c>
      <c r="F28" s="212">
        <v>2</v>
      </c>
      <c r="G28" s="213"/>
      <c r="H28" s="198"/>
      <c r="I28" s="198" t="s">
        <v>752</v>
      </c>
      <c r="J28" s="198" t="s">
        <v>744</v>
      </c>
      <c r="K28" s="230" t="s">
        <v>339</v>
      </c>
    </row>
    <row r="29" spans="1:11" ht="30">
      <c r="A29" s="237">
        <v>15</v>
      </c>
      <c r="B29" s="303" t="s">
        <v>759</v>
      </c>
      <c r="C29" s="28" t="s">
        <v>747</v>
      </c>
      <c r="D29" s="32"/>
      <c r="E29" s="212">
        <v>1</v>
      </c>
      <c r="F29" s="212">
        <v>1</v>
      </c>
      <c r="G29" s="213"/>
      <c r="H29" s="198"/>
      <c r="I29" s="198" t="s">
        <v>753</v>
      </c>
      <c r="J29" s="198" t="s">
        <v>744</v>
      </c>
      <c r="K29" s="230" t="s">
        <v>339</v>
      </c>
    </row>
    <row r="30" spans="1:11" ht="30">
      <c r="A30" s="237">
        <v>16</v>
      </c>
      <c r="B30" s="303" t="s">
        <v>757</v>
      </c>
      <c r="C30" s="28" t="s">
        <v>748</v>
      </c>
      <c r="D30" s="32"/>
      <c r="E30" s="212">
        <v>1</v>
      </c>
      <c r="F30" s="212">
        <v>1</v>
      </c>
      <c r="G30" s="213"/>
      <c r="H30" s="198"/>
      <c r="I30" s="198" t="s">
        <v>754</v>
      </c>
      <c r="J30" s="198" t="s">
        <v>744</v>
      </c>
      <c r="K30" s="230" t="s">
        <v>339</v>
      </c>
    </row>
    <row r="31" spans="1:11" ht="30">
      <c r="A31" s="237">
        <v>17</v>
      </c>
      <c r="B31" s="303" t="s">
        <v>758</v>
      </c>
      <c r="C31" s="28" t="s">
        <v>749</v>
      </c>
      <c r="D31" s="32"/>
      <c r="E31" s="212">
        <v>1.43</v>
      </c>
      <c r="F31" s="212">
        <v>1.43</v>
      </c>
      <c r="G31" s="213"/>
      <c r="H31" s="198"/>
      <c r="I31" s="198" t="s">
        <v>755</v>
      </c>
      <c r="J31" s="198" t="s">
        <v>744</v>
      </c>
      <c r="K31" s="230" t="s">
        <v>339</v>
      </c>
    </row>
    <row r="32" spans="1:12" ht="60">
      <c r="A32" s="237">
        <v>18</v>
      </c>
      <c r="B32" s="303" t="s">
        <v>823</v>
      </c>
      <c r="C32" s="28" t="s">
        <v>822</v>
      </c>
      <c r="D32" s="32"/>
      <c r="E32" s="212">
        <v>0.7</v>
      </c>
      <c r="F32" s="212">
        <v>0.7</v>
      </c>
      <c r="G32" s="213"/>
      <c r="H32" s="198"/>
      <c r="I32" s="198" t="s">
        <v>828</v>
      </c>
      <c r="J32" s="198" t="s">
        <v>689</v>
      </c>
      <c r="K32" s="230" t="s">
        <v>339</v>
      </c>
      <c r="L32" s="17" t="s">
        <v>829</v>
      </c>
    </row>
    <row r="33" spans="1:12" ht="45">
      <c r="A33" s="237">
        <v>19</v>
      </c>
      <c r="B33" s="303" t="s">
        <v>841</v>
      </c>
      <c r="C33" s="28" t="s">
        <v>842</v>
      </c>
      <c r="D33" s="32"/>
      <c r="E33" s="212">
        <v>0.89</v>
      </c>
      <c r="F33" s="212">
        <v>0.89</v>
      </c>
      <c r="G33" s="213"/>
      <c r="H33" s="198"/>
      <c r="I33" s="198" t="s">
        <v>843</v>
      </c>
      <c r="J33" s="198" t="s">
        <v>708</v>
      </c>
      <c r="K33" s="230" t="s">
        <v>339</v>
      </c>
      <c r="L33" s="17" t="s">
        <v>829</v>
      </c>
    </row>
    <row r="34" spans="1:11" ht="15">
      <c r="A34" s="198"/>
      <c r="B34" s="303"/>
      <c r="C34" s="28"/>
      <c r="D34" s="32"/>
      <c r="E34" s="212"/>
      <c r="F34" s="213"/>
      <c r="G34" s="213"/>
      <c r="H34" s="198"/>
      <c r="I34" s="198"/>
      <c r="J34" s="198"/>
      <c r="K34" s="12"/>
    </row>
    <row r="35" spans="1:11" s="180" customFormat="1" ht="15">
      <c r="A35" s="185" t="s">
        <v>282</v>
      </c>
      <c r="B35" s="193" t="s">
        <v>45</v>
      </c>
      <c r="C35" s="186"/>
      <c r="D35" s="186"/>
      <c r="E35" s="294">
        <v>0</v>
      </c>
      <c r="F35" s="294">
        <v>0</v>
      </c>
      <c r="G35" s="294">
        <v>0</v>
      </c>
      <c r="H35" s="186"/>
      <c r="I35" s="185"/>
      <c r="J35" s="185"/>
      <c r="K35" s="179"/>
    </row>
    <row r="36" spans="1:11" s="58" customFormat="1" ht="15">
      <c r="A36" s="363"/>
      <c r="B36" s="132"/>
      <c r="C36" s="60"/>
      <c r="D36" s="60"/>
      <c r="E36" s="215"/>
      <c r="F36" s="215"/>
      <c r="G36" s="215"/>
      <c r="H36" s="60"/>
      <c r="I36" s="363"/>
      <c r="J36" s="363"/>
      <c r="K36" s="52"/>
    </row>
    <row r="37" spans="1:11" s="177" customFormat="1" ht="15">
      <c r="A37" s="185" t="s">
        <v>283</v>
      </c>
      <c r="B37" s="193" t="s">
        <v>132</v>
      </c>
      <c r="C37" s="186"/>
      <c r="D37" s="186"/>
      <c r="E37" s="294">
        <f>E38</f>
        <v>0</v>
      </c>
      <c r="F37" s="294">
        <f>F38</f>
        <v>0</v>
      </c>
      <c r="G37" s="294">
        <f>G38</f>
        <v>0</v>
      </c>
      <c r="H37" s="186"/>
      <c r="I37" s="185"/>
      <c r="J37" s="185"/>
      <c r="K37" s="178"/>
    </row>
    <row r="38" spans="1:11" ht="15">
      <c r="A38" s="363"/>
      <c r="B38" s="132"/>
      <c r="C38" s="60"/>
      <c r="D38" s="60"/>
      <c r="E38" s="215"/>
      <c r="F38" s="215"/>
      <c r="G38" s="215"/>
      <c r="H38" s="60"/>
      <c r="I38" s="363"/>
      <c r="J38" s="363"/>
      <c r="K38" s="12"/>
    </row>
    <row r="39" spans="1:11" s="177" customFormat="1" ht="15">
      <c r="A39" s="185" t="s">
        <v>284</v>
      </c>
      <c r="B39" s="193" t="s">
        <v>50</v>
      </c>
      <c r="C39" s="186"/>
      <c r="D39" s="186"/>
      <c r="E39" s="294">
        <f>SUM(E40:E42)</f>
        <v>13.799999999999999</v>
      </c>
      <c r="F39" s="294">
        <f>SUM(F40:F42)</f>
        <v>13.799999999999999</v>
      </c>
      <c r="G39" s="294">
        <f>SUM(G40:G42)</f>
        <v>0</v>
      </c>
      <c r="H39" s="185"/>
      <c r="I39" s="185"/>
      <c r="J39" s="185"/>
      <c r="K39" s="178"/>
    </row>
    <row r="40" spans="1:11" s="291" customFormat="1" ht="30">
      <c r="A40" s="230">
        <v>20</v>
      </c>
      <c r="B40" s="301" t="s">
        <v>571</v>
      </c>
      <c r="C40" s="231" t="s">
        <v>570</v>
      </c>
      <c r="D40" s="231"/>
      <c r="E40" s="241">
        <v>1.6</v>
      </c>
      <c r="F40" s="241">
        <v>1.6</v>
      </c>
      <c r="G40" s="241"/>
      <c r="H40" s="231"/>
      <c r="I40" s="230" t="s">
        <v>564</v>
      </c>
      <c r="J40" s="12" t="s">
        <v>701</v>
      </c>
      <c r="K40" s="230" t="s">
        <v>339</v>
      </c>
    </row>
    <row r="41" spans="1:11" ht="30">
      <c r="A41" s="198">
        <v>21</v>
      </c>
      <c r="B41" s="29" t="s">
        <v>760</v>
      </c>
      <c r="C41" s="28" t="s">
        <v>761</v>
      </c>
      <c r="D41" s="28"/>
      <c r="E41" s="31">
        <v>12.2</v>
      </c>
      <c r="F41" s="31">
        <v>12.2</v>
      </c>
      <c r="G41" s="31"/>
      <c r="H41" s="198"/>
      <c r="I41" s="198" t="s">
        <v>753</v>
      </c>
      <c r="J41" s="198" t="s">
        <v>744</v>
      </c>
      <c r="K41" s="12" t="s">
        <v>339</v>
      </c>
    </row>
    <row r="42" spans="1:11" ht="15">
      <c r="A42" s="363"/>
      <c r="B42" s="132"/>
      <c r="C42" s="60"/>
      <c r="D42" s="60"/>
      <c r="E42" s="215"/>
      <c r="F42" s="215"/>
      <c r="G42" s="215"/>
      <c r="H42" s="363"/>
      <c r="I42" s="363"/>
      <c r="J42" s="363"/>
      <c r="K42" s="12"/>
    </row>
    <row r="43" spans="1:11" s="177" customFormat="1" ht="15">
      <c r="A43" s="185" t="s">
        <v>290</v>
      </c>
      <c r="B43" s="193" t="s">
        <v>51</v>
      </c>
      <c r="C43" s="186"/>
      <c r="D43" s="186"/>
      <c r="E43" s="294">
        <f>SUM(E44:E48)</f>
        <v>1.2429999999999999</v>
      </c>
      <c r="F43" s="294">
        <f>SUM(F44:F48)</f>
        <v>0.1</v>
      </c>
      <c r="G43" s="294">
        <f>SUM(G44:G48)</f>
        <v>0</v>
      </c>
      <c r="H43" s="186"/>
      <c r="I43" s="185"/>
      <c r="J43" s="185"/>
      <c r="K43" s="178"/>
    </row>
    <row r="44" spans="1:11" s="225" customFormat="1" ht="30">
      <c r="A44" s="248">
        <v>22</v>
      </c>
      <c r="B44" s="265" t="s">
        <v>577</v>
      </c>
      <c r="C44" s="356" t="s">
        <v>576</v>
      </c>
      <c r="D44" s="249"/>
      <c r="E44" s="206">
        <v>0.12</v>
      </c>
      <c r="F44" s="31">
        <v>0</v>
      </c>
      <c r="G44" s="31"/>
      <c r="H44" s="275"/>
      <c r="I44" s="226" t="s">
        <v>575</v>
      </c>
      <c r="J44" s="12" t="s">
        <v>701</v>
      </c>
      <c r="K44" s="226" t="s">
        <v>339</v>
      </c>
    </row>
    <row r="45" spans="1:11" s="291" customFormat="1" ht="30">
      <c r="A45" s="248">
        <v>23</v>
      </c>
      <c r="B45" s="301" t="s">
        <v>574</v>
      </c>
      <c r="C45" s="231" t="s">
        <v>573</v>
      </c>
      <c r="D45" s="231"/>
      <c r="E45" s="241">
        <v>0.1</v>
      </c>
      <c r="F45" s="241">
        <v>0.1</v>
      </c>
      <c r="G45" s="241"/>
      <c r="H45" s="231"/>
      <c r="I45" s="230" t="s">
        <v>572</v>
      </c>
      <c r="J45" s="12" t="s">
        <v>701</v>
      </c>
      <c r="K45" s="232" t="s">
        <v>339</v>
      </c>
    </row>
    <row r="46" spans="1:11" s="225" customFormat="1" ht="30">
      <c r="A46" s="248">
        <v>24</v>
      </c>
      <c r="B46" s="227" t="s">
        <v>640</v>
      </c>
      <c r="C46" s="311" t="s">
        <v>639</v>
      </c>
      <c r="D46" s="227"/>
      <c r="E46" s="206">
        <v>1</v>
      </c>
      <c r="F46" s="206">
        <v>0</v>
      </c>
      <c r="G46" s="206"/>
      <c r="H46" s="228"/>
      <c r="I46" s="228" t="s">
        <v>725</v>
      </c>
      <c r="J46" s="228" t="s">
        <v>632</v>
      </c>
      <c r="K46" s="230" t="s">
        <v>339</v>
      </c>
    </row>
    <row r="47" spans="1:11" ht="30">
      <c r="A47" s="248">
        <v>25</v>
      </c>
      <c r="B47" s="29" t="s">
        <v>692</v>
      </c>
      <c r="C47" s="28" t="s">
        <v>691</v>
      </c>
      <c r="D47" s="28"/>
      <c r="E47" s="31">
        <v>0.023</v>
      </c>
      <c r="F47" s="31">
        <v>0</v>
      </c>
      <c r="G47" s="31"/>
      <c r="H47" s="28"/>
      <c r="I47" s="198" t="s">
        <v>726</v>
      </c>
      <c r="J47" s="198" t="s">
        <v>689</v>
      </c>
      <c r="K47" s="226" t="s">
        <v>339</v>
      </c>
    </row>
    <row r="48" spans="1:11" ht="15" hidden="1">
      <c r="A48" s="198"/>
      <c r="B48" s="29"/>
      <c r="C48" s="28"/>
      <c r="D48" s="28"/>
      <c r="E48" s="213"/>
      <c r="F48" s="213"/>
      <c r="G48" s="213"/>
      <c r="H48" s="28"/>
      <c r="I48" s="198"/>
      <c r="J48" s="198"/>
      <c r="K48" s="12"/>
    </row>
    <row r="49" spans="1:11" s="177" customFormat="1" ht="15">
      <c r="A49" s="185" t="s">
        <v>291</v>
      </c>
      <c r="B49" s="193" t="s">
        <v>52</v>
      </c>
      <c r="C49" s="186"/>
      <c r="D49" s="186"/>
      <c r="E49" s="294">
        <f>SUM(E50:E52)</f>
        <v>1.1</v>
      </c>
      <c r="F49" s="294">
        <f>SUM(F50:F52)</f>
        <v>0.9600000000000001</v>
      </c>
      <c r="G49" s="294">
        <f>SUM(G50:G52)</f>
        <v>0</v>
      </c>
      <c r="H49" s="186"/>
      <c r="I49" s="185"/>
      <c r="J49" s="185"/>
      <c r="K49" s="178"/>
    </row>
    <row r="50" spans="1:11" s="292" customFormat="1" ht="30">
      <c r="A50" s="226">
        <v>24</v>
      </c>
      <c r="B50" s="227" t="s">
        <v>642</v>
      </c>
      <c r="C50" s="311" t="s">
        <v>641</v>
      </c>
      <c r="D50" s="227"/>
      <c r="E50" s="206">
        <v>0.3</v>
      </c>
      <c r="F50" s="206">
        <v>0.16</v>
      </c>
      <c r="G50" s="206"/>
      <c r="H50" s="228"/>
      <c r="I50" s="228" t="s">
        <v>740</v>
      </c>
      <c r="J50" s="228" t="s">
        <v>632</v>
      </c>
      <c r="K50" s="230" t="s">
        <v>339</v>
      </c>
    </row>
    <row r="51" spans="1:11" s="225" customFormat="1" ht="30">
      <c r="A51" s="226">
        <v>25</v>
      </c>
      <c r="B51" s="227" t="s">
        <v>643</v>
      </c>
      <c r="C51" s="311" t="s">
        <v>633</v>
      </c>
      <c r="D51" s="227"/>
      <c r="E51" s="206">
        <v>0.8</v>
      </c>
      <c r="F51" s="206">
        <v>0.8</v>
      </c>
      <c r="G51" s="206"/>
      <c r="H51" s="228"/>
      <c r="I51" s="228" t="s">
        <v>727</v>
      </c>
      <c r="J51" s="228" t="s">
        <v>632</v>
      </c>
      <c r="K51" s="230" t="s">
        <v>339</v>
      </c>
    </row>
    <row r="52" spans="1:11" ht="15" hidden="1">
      <c r="A52" s="198"/>
      <c r="B52" s="29"/>
      <c r="C52" s="28"/>
      <c r="D52" s="28"/>
      <c r="E52" s="213"/>
      <c r="F52" s="213"/>
      <c r="G52" s="213"/>
      <c r="H52" s="198"/>
      <c r="I52" s="198"/>
      <c r="J52" s="198"/>
      <c r="K52" s="12"/>
    </row>
    <row r="53" spans="1:11" s="177" customFormat="1" ht="15">
      <c r="A53" s="185" t="s">
        <v>292</v>
      </c>
      <c r="B53" s="193" t="s">
        <v>53</v>
      </c>
      <c r="C53" s="186"/>
      <c r="D53" s="186"/>
      <c r="E53" s="294">
        <f>SUM(E54)</f>
        <v>0</v>
      </c>
      <c r="F53" s="294">
        <f>SUM(F54)</f>
        <v>0</v>
      </c>
      <c r="G53" s="294">
        <f>SUM(G54)</f>
        <v>0</v>
      </c>
      <c r="H53" s="185"/>
      <c r="I53" s="185"/>
      <c r="J53" s="185"/>
      <c r="K53" s="178"/>
    </row>
    <row r="54" spans="1:11" ht="15" hidden="1">
      <c r="A54" s="363"/>
      <c r="B54" s="132"/>
      <c r="C54" s="60"/>
      <c r="D54" s="60"/>
      <c r="E54" s="215"/>
      <c r="F54" s="215"/>
      <c r="G54" s="215"/>
      <c r="H54" s="363"/>
      <c r="I54" s="363"/>
      <c r="J54" s="363"/>
      <c r="K54" s="12"/>
    </row>
    <row r="55" spans="1:11" s="177" customFormat="1" ht="15">
      <c r="A55" s="185" t="s">
        <v>293</v>
      </c>
      <c r="B55" s="193" t="s">
        <v>294</v>
      </c>
      <c r="C55" s="186"/>
      <c r="D55" s="186"/>
      <c r="E55" s="294">
        <f>E56+E77+E82+E93+E95+E105+E108+E125+E129+E133+E137</f>
        <v>139.335</v>
      </c>
      <c r="F55" s="294">
        <f>F56+F77+F82+F93+F95+F105+F108+F125+F129+F133+F137</f>
        <v>112.905</v>
      </c>
      <c r="G55" s="294">
        <f>G56+G77+G82+G93+G95+G105+G108+G125+G129+G133+G137</f>
        <v>0</v>
      </c>
      <c r="H55" s="185"/>
      <c r="I55" s="185"/>
      <c r="J55" s="185"/>
      <c r="K55" s="178"/>
    </row>
    <row r="56" spans="1:11" s="173" customFormat="1" ht="15">
      <c r="A56" s="187" t="s">
        <v>295</v>
      </c>
      <c r="B56" s="190" t="s">
        <v>46</v>
      </c>
      <c r="C56" s="188"/>
      <c r="D56" s="188"/>
      <c r="E56" s="217">
        <f>SUM(E57:E76)</f>
        <v>84.63</v>
      </c>
      <c r="F56" s="217">
        <f>SUM(F57:F76)</f>
        <v>60.05</v>
      </c>
      <c r="G56" s="217">
        <f>SUM(G57:G76)</f>
        <v>0</v>
      </c>
      <c r="H56" s="188"/>
      <c r="I56" s="187"/>
      <c r="J56" s="187"/>
      <c r="K56" s="172"/>
    </row>
    <row r="57" spans="1:11" s="205" customFormat="1" ht="159" customHeight="1">
      <c r="A57" s="198">
        <v>26</v>
      </c>
      <c r="B57" s="265" t="s">
        <v>548</v>
      </c>
      <c r="C57" s="207" t="s">
        <v>547</v>
      </c>
      <c r="D57" s="28"/>
      <c r="E57" s="218">
        <v>30</v>
      </c>
      <c r="F57" s="218">
        <v>15</v>
      </c>
      <c r="G57" s="213"/>
      <c r="H57" s="28"/>
      <c r="I57" s="198" t="s">
        <v>546</v>
      </c>
      <c r="J57" s="198" t="s">
        <v>73</v>
      </c>
      <c r="K57" s="232" t="s">
        <v>339</v>
      </c>
    </row>
    <row r="58" spans="1:11" s="293" customFormat="1" ht="30">
      <c r="A58" s="198">
        <v>27</v>
      </c>
      <c r="B58" s="301" t="s">
        <v>585</v>
      </c>
      <c r="C58" s="231" t="s">
        <v>584</v>
      </c>
      <c r="D58" s="231"/>
      <c r="E58" s="241">
        <v>1.7</v>
      </c>
      <c r="F58" s="241">
        <v>0</v>
      </c>
      <c r="G58" s="241"/>
      <c r="H58" s="231"/>
      <c r="I58" s="230" t="s">
        <v>583</v>
      </c>
      <c r="J58" s="12" t="s">
        <v>701</v>
      </c>
      <c r="K58" s="232" t="s">
        <v>339</v>
      </c>
    </row>
    <row r="59" spans="1:11" s="293" customFormat="1" ht="30">
      <c r="A59" s="198">
        <v>28</v>
      </c>
      <c r="B59" s="301" t="s">
        <v>582</v>
      </c>
      <c r="C59" s="231" t="s">
        <v>576</v>
      </c>
      <c r="D59" s="230"/>
      <c r="E59" s="241">
        <v>0.23</v>
      </c>
      <c r="F59" s="241">
        <v>0</v>
      </c>
      <c r="G59" s="241"/>
      <c r="H59" s="231"/>
      <c r="I59" s="230" t="s">
        <v>575</v>
      </c>
      <c r="J59" s="12" t="s">
        <v>701</v>
      </c>
      <c r="K59" s="230" t="s">
        <v>339</v>
      </c>
    </row>
    <row r="60" spans="1:11" s="291" customFormat="1" ht="75">
      <c r="A60" s="198">
        <v>29</v>
      </c>
      <c r="B60" s="251" t="s">
        <v>619</v>
      </c>
      <c r="C60" s="313" t="s">
        <v>762</v>
      </c>
      <c r="D60" s="252"/>
      <c r="E60" s="253">
        <v>6.25</v>
      </c>
      <c r="F60" s="253">
        <v>4.62</v>
      </c>
      <c r="G60" s="254"/>
      <c r="H60" s="255"/>
      <c r="I60" s="256" t="s">
        <v>704</v>
      </c>
      <c r="J60" s="256" t="s">
        <v>702</v>
      </c>
      <c r="K60" s="232" t="s">
        <v>339</v>
      </c>
    </row>
    <row r="61" spans="1:11" s="246" customFormat="1" ht="30">
      <c r="A61" s="198">
        <v>30</v>
      </c>
      <c r="B61" s="257" t="s">
        <v>649</v>
      </c>
      <c r="C61" s="314" t="s">
        <v>648</v>
      </c>
      <c r="D61" s="258"/>
      <c r="E61" s="245">
        <v>0.5</v>
      </c>
      <c r="F61" s="245">
        <v>0</v>
      </c>
      <c r="G61" s="245"/>
      <c r="H61" s="242"/>
      <c r="I61" s="242" t="s">
        <v>647</v>
      </c>
      <c r="J61" s="242" t="s">
        <v>646</v>
      </c>
      <c r="K61" s="230" t="s">
        <v>339</v>
      </c>
    </row>
    <row r="62" spans="1:11" s="247" customFormat="1" ht="45">
      <c r="A62" s="198">
        <v>31</v>
      </c>
      <c r="B62" s="243" t="s">
        <v>661</v>
      </c>
      <c r="C62" s="312" t="s">
        <v>660</v>
      </c>
      <c r="D62" s="244"/>
      <c r="E62" s="245">
        <v>1.6</v>
      </c>
      <c r="F62" s="245">
        <v>0</v>
      </c>
      <c r="G62" s="245"/>
      <c r="H62" s="244"/>
      <c r="I62" s="244" t="s">
        <v>659</v>
      </c>
      <c r="J62" s="242" t="s">
        <v>646</v>
      </c>
      <c r="K62" s="230" t="s">
        <v>339</v>
      </c>
    </row>
    <row r="63" spans="1:11" s="247" customFormat="1" ht="45">
      <c r="A63" s="198">
        <v>32</v>
      </c>
      <c r="B63" s="243" t="s">
        <v>681</v>
      </c>
      <c r="C63" s="312" t="s">
        <v>763</v>
      </c>
      <c r="D63" s="244"/>
      <c r="E63" s="245">
        <v>8</v>
      </c>
      <c r="F63" s="245">
        <f>+E63*0.85</f>
        <v>6.8</v>
      </c>
      <c r="G63" s="245"/>
      <c r="H63" s="244"/>
      <c r="I63" s="244" t="s">
        <v>680</v>
      </c>
      <c r="J63" s="242" t="s">
        <v>646</v>
      </c>
      <c r="K63" s="230" t="s">
        <v>339</v>
      </c>
    </row>
    <row r="64" spans="1:11" s="247" customFormat="1" ht="75">
      <c r="A64" s="198">
        <v>33</v>
      </c>
      <c r="B64" s="243" t="s">
        <v>679</v>
      </c>
      <c r="C64" s="312" t="s">
        <v>763</v>
      </c>
      <c r="D64" s="244"/>
      <c r="E64" s="245">
        <v>2</v>
      </c>
      <c r="F64" s="245">
        <v>1.8</v>
      </c>
      <c r="G64" s="245"/>
      <c r="H64" s="244"/>
      <c r="I64" s="244" t="s">
        <v>678</v>
      </c>
      <c r="J64" s="242" t="s">
        <v>646</v>
      </c>
      <c r="K64" s="230" t="s">
        <v>339</v>
      </c>
    </row>
    <row r="65" spans="1:11" s="247" customFormat="1" ht="30">
      <c r="A65" s="198">
        <v>34</v>
      </c>
      <c r="B65" s="243" t="s">
        <v>677</v>
      </c>
      <c r="C65" s="312" t="s">
        <v>763</v>
      </c>
      <c r="D65" s="244"/>
      <c r="E65" s="245">
        <v>0.9</v>
      </c>
      <c r="F65" s="245">
        <v>0.7</v>
      </c>
      <c r="G65" s="245"/>
      <c r="H65" s="244"/>
      <c r="I65" s="244" t="s">
        <v>728</v>
      </c>
      <c r="J65" s="242" t="s">
        <v>646</v>
      </c>
      <c r="K65" s="230" t="s">
        <v>339</v>
      </c>
    </row>
    <row r="66" spans="1:11" s="247" customFormat="1" ht="30">
      <c r="A66" s="198">
        <v>35</v>
      </c>
      <c r="B66" s="243" t="s">
        <v>676</v>
      </c>
      <c r="C66" s="312" t="s">
        <v>763</v>
      </c>
      <c r="D66" s="244"/>
      <c r="E66" s="245">
        <v>0.9</v>
      </c>
      <c r="F66" s="245">
        <v>0.7</v>
      </c>
      <c r="G66" s="245"/>
      <c r="H66" s="244"/>
      <c r="I66" s="244" t="s">
        <v>647</v>
      </c>
      <c r="J66" s="242" t="s">
        <v>646</v>
      </c>
      <c r="K66" s="230" t="s">
        <v>339</v>
      </c>
    </row>
    <row r="67" spans="1:11" s="247" customFormat="1" ht="30" customHeight="1">
      <c r="A67" s="198">
        <v>36</v>
      </c>
      <c r="B67" s="243" t="s">
        <v>675</v>
      </c>
      <c r="C67" s="312" t="s">
        <v>763</v>
      </c>
      <c r="D67" s="244"/>
      <c r="E67" s="245">
        <v>0.5</v>
      </c>
      <c r="F67" s="245">
        <v>0</v>
      </c>
      <c r="G67" s="245"/>
      <c r="H67" s="244"/>
      <c r="I67" s="244" t="s">
        <v>674</v>
      </c>
      <c r="J67" s="242" t="s">
        <v>646</v>
      </c>
      <c r="K67" s="230" t="s">
        <v>339</v>
      </c>
    </row>
    <row r="68" spans="1:11" s="247" customFormat="1" ht="30">
      <c r="A68" s="198">
        <v>37</v>
      </c>
      <c r="B68" s="243" t="s">
        <v>673</v>
      </c>
      <c r="C68" s="312" t="s">
        <v>763</v>
      </c>
      <c r="D68" s="244"/>
      <c r="E68" s="245">
        <v>1.5</v>
      </c>
      <c r="F68" s="245">
        <v>0</v>
      </c>
      <c r="G68" s="245"/>
      <c r="H68" s="244"/>
      <c r="I68" s="244" t="s">
        <v>729</v>
      </c>
      <c r="J68" s="242" t="s">
        <v>646</v>
      </c>
      <c r="K68" s="230" t="s">
        <v>339</v>
      </c>
    </row>
    <row r="69" spans="1:11" s="247" customFormat="1" ht="45">
      <c r="A69" s="198">
        <v>38</v>
      </c>
      <c r="B69" s="243" t="s">
        <v>800</v>
      </c>
      <c r="C69" s="312" t="s">
        <v>796</v>
      </c>
      <c r="D69" s="244"/>
      <c r="E69" s="245">
        <v>10</v>
      </c>
      <c r="F69" s="245">
        <v>10</v>
      </c>
      <c r="G69" s="245"/>
      <c r="H69" s="244"/>
      <c r="I69" s="244" t="s">
        <v>808</v>
      </c>
      <c r="J69" s="242" t="s">
        <v>632</v>
      </c>
      <c r="K69" s="230" t="s">
        <v>339</v>
      </c>
    </row>
    <row r="70" spans="1:11" s="247" customFormat="1" ht="30">
      <c r="A70" s="198">
        <v>39</v>
      </c>
      <c r="B70" s="243" t="s">
        <v>801</v>
      </c>
      <c r="C70" s="312" t="s">
        <v>796</v>
      </c>
      <c r="D70" s="244"/>
      <c r="E70" s="245">
        <v>0.8</v>
      </c>
      <c r="F70" s="245">
        <v>0.8</v>
      </c>
      <c r="G70" s="245"/>
      <c r="H70" s="244"/>
      <c r="I70" s="244" t="s">
        <v>805</v>
      </c>
      <c r="J70" s="242" t="s">
        <v>632</v>
      </c>
      <c r="K70" s="230" t="s">
        <v>339</v>
      </c>
    </row>
    <row r="71" spans="1:11" s="247" customFormat="1" ht="45">
      <c r="A71" s="198">
        <v>40</v>
      </c>
      <c r="B71" s="243" t="s">
        <v>802</v>
      </c>
      <c r="C71" s="312" t="s">
        <v>796</v>
      </c>
      <c r="D71" s="244"/>
      <c r="E71" s="245">
        <v>1.5</v>
      </c>
      <c r="F71" s="245">
        <v>1.5</v>
      </c>
      <c r="G71" s="245"/>
      <c r="H71" s="244"/>
      <c r="I71" s="244" t="s">
        <v>806</v>
      </c>
      <c r="J71" s="242" t="s">
        <v>632</v>
      </c>
      <c r="K71" s="230" t="s">
        <v>339</v>
      </c>
    </row>
    <row r="72" spans="1:11" s="247" customFormat="1" ht="30">
      <c r="A72" s="198">
        <v>41</v>
      </c>
      <c r="B72" s="243" t="s">
        <v>803</v>
      </c>
      <c r="C72" s="312" t="s">
        <v>796</v>
      </c>
      <c r="D72" s="244"/>
      <c r="E72" s="245">
        <v>7</v>
      </c>
      <c r="F72" s="245">
        <v>7</v>
      </c>
      <c r="G72" s="245"/>
      <c r="H72" s="244"/>
      <c r="I72" s="244" t="s">
        <v>727</v>
      </c>
      <c r="J72" s="242" t="s">
        <v>632</v>
      </c>
      <c r="K72" s="230" t="s">
        <v>339</v>
      </c>
    </row>
    <row r="73" spans="1:11" s="247" customFormat="1" ht="60">
      <c r="A73" s="198">
        <v>42</v>
      </c>
      <c r="B73" s="382" t="s">
        <v>804</v>
      </c>
      <c r="C73" s="383" t="s">
        <v>796</v>
      </c>
      <c r="D73" s="384"/>
      <c r="E73" s="385">
        <v>10</v>
      </c>
      <c r="F73" s="385">
        <v>10</v>
      </c>
      <c r="G73" s="385"/>
      <c r="H73" s="384"/>
      <c r="I73" s="384" t="s">
        <v>807</v>
      </c>
      <c r="J73" s="386" t="s">
        <v>632</v>
      </c>
      <c r="K73" s="387" t="s">
        <v>339</v>
      </c>
    </row>
    <row r="74" spans="1:12" s="247" customFormat="1" ht="30">
      <c r="A74" s="198">
        <v>43</v>
      </c>
      <c r="B74" s="29" t="s">
        <v>817</v>
      </c>
      <c r="C74" s="198" t="s">
        <v>818</v>
      </c>
      <c r="D74" s="244"/>
      <c r="E74" s="389">
        <v>0.5</v>
      </c>
      <c r="F74" s="389">
        <v>0.48</v>
      </c>
      <c r="G74" s="245"/>
      <c r="H74" s="244"/>
      <c r="I74" s="244" t="s">
        <v>820</v>
      </c>
      <c r="J74" s="242" t="s">
        <v>708</v>
      </c>
      <c r="K74" s="226" t="s">
        <v>339</v>
      </c>
      <c r="L74" s="247" t="s">
        <v>821</v>
      </c>
    </row>
    <row r="75" spans="1:12" s="247" customFormat="1" ht="30">
      <c r="A75" s="198">
        <v>44</v>
      </c>
      <c r="B75" s="29" t="s">
        <v>819</v>
      </c>
      <c r="C75" s="198" t="s">
        <v>818</v>
      </c>
      <c r="D75" s="244"/>
      <c r="E75" s="389">
        <v>0.75</v>
      </c>
      <c r="F75" s="389">
        <v>0.65</v>
      </c>
      <c r="G75" s="245"/>
      <c r="H75" s="244"/>
      <c r="I75" s="244" t="s">
        <v>820</v>
      </c>
      <c r="J75" s="242" t="s">
        <v>708</v>
      </c>
      <c r="K75" s="226" t="s">
        <v>339</v>
      </c>
      <c r="L75" s="247" t="s">
        <v>821</v>
      </c>
    </row>
    <row r="76" spans="1:11" ht="15">
      <c r="A76" s="198"/>
      <c r="B76" s="370"/>
      <c r="C76" s="371"/>
      <c r="D76" s="372"/>
      <c r="E76" s="373"/>
      <c r="F76" s="373"/>
      <c r="G76" s="374"/>
      <c r="H76" s="375"/>
      <c r="I76" s="376"/>
      <c r="J76" s="376"/>
      <c r="K76" s="377"/>
    </row>
    <row r="77" spans="1:11" s="173" customFormat="1" ht="15">
      <c r="A77" s="187" t="s">
        <v>295</v>
      </c>
      <c r="B77" s="190" t="s">
        <v>119</v>
      </c>
      <c r="C77" s="188"/>
      <c r="D77" s="188"/>
      <c r="E77" s="217">
        <f>SUM(E81:E81)</f>
        <v>0</v>
      </c>
      <c r="F77" s="217">
        <f>SUM(F81:F81)</f>
        <v>0</v>
      </c>
      <c r="G77" s="217">
        <f>SUM(G81:G81)</f>
        <v>0</v>
      </c>
      <c r="H77" s="187"/>
      <c r="I77" s="187"/>
      <c r="J77" s="187"/>
      <c r="K77" s="172"/>
    </row>
    <row r="78" spans="1:11" ht="45">
      <c r="A78" s="198">
        <v>45</v>
      </c>
      <c r="B78" s="29" t="s">
        <v>764</v>
      </c>
      <c r="C78" s="28" t="s">
        <v>765</v>
      </c>
      <c r="D78" s="28" t="s">
        <v>767</v>
      </c>
      <c r="E78" s="213">
        <v>3.34</v>
      </c>
      <c r="F78" s="213">
        <v>0.32</v>
      </c>
      <c r="G78" s="213"/>
      <c r="H78" s="198"/>
      <c r="I78" s="198" t="s">
        <v>702</v>
      </c>
      <c r="J78" s="198" t="s">
        <v>702</v>
      </c>
      <c r="K78" s="230" t="s">
        <v>339</v>
      </c>
    </row>
    <row r="79" spans="1:11" ht="45">
      <c r="A79" s="198">
        <v>46</v>
      </c>
      <c r="B79" s="29" t="s">
        <v>766</v>
      </c>
      <c r="C79" s="28" t="s">
        <v>765</v>
      </c>
      <c r="D79" s="28" t="s">
        <v>768</v>
      </c>
      <c r="E79" s="213">
        <v>0.072</v>
      </c>
      <c r="F79" s="213">
        <v>0.072</v>
      </c>
      <c r="G79" s="213"/>
      <c r="H79" s="198"/>
      <c r="I79" s="198" t="s">
        <v>702</v>
      </c>
      <c r="J79" s="198" t="s">
        <v>702</v>
      </c>
      <c r="K79" s="230" t="s">
        <v>339</v>
      </c>
    </row>
    <row r="80" spans="1:11" ht="45">
      <c r="A80" s="198">
        <v>47</v>
      </c>
      <c r="B80" s="29" t="s">
        <v>769</v>
      </c>
      <c r="C80" s="28" t="s">
        <v>765</v>
      </c>
      <c r="D80" s="28" t="s">
        <v>770</v>
      </c>
      <c r="E80" s="213">
        <v>0.35</v>
      </c>
      <c r="F80" s="213">
        <v>0.2</v>
      </c>
      <c r="G80" s="213"/>
      <c r="H80" s="198"/>
      <c r="I80" s="198" t="s">
        <v>701</v>
      </c>
      <c r="J80" s="198" t="s">
        <v>701</v>
      </c>
      <c r="K80" s="230" t="s">
        <v>339</v>
      </c>
    </row>
    <row r="81" spans="1:11" ht="15">
      <c r="A81" s="198"/>
      <c r="B81" s="29"/>
      <c r="C81" s="28"/>
      <c r="D81" s="364"/>
      <c r="E81" s="212"/>
      <c r="F81" s="213"/>
      <c r="G81" s="213"/>
      <c r="H81" s="198"/>
      <c r="I81" s="198"/>
      <c r="J81" s="198"/>
      <c r="K81" s="12"/>
    </row>
    <row r="82" spans="1:11" s="173" customFormat="1" ht="15">
      <c r="A82" s="187" t="s">
        <v>336</v>
      </c>
      <c r="B82" s="190" t="s">
        <v>47</v>
      </c>
      <c r="C82" s="188"/>
      <c r="D82" s="188"/>
      <c r="E82" s="217">
        <f>SUM(E83:E92)</f>
        <v>10.670000000000002</v>
      </c>
      <c r="F82" s="217">
        <f>SUM(F83:F92)</f>
        <v>10.07</v>
      </c>
      <c r="G82" s="217">
        <f>SUM(G83:G92)</f>
        <v>0</v>
      </c>
      <c r="H82" s="188"/>
      <c r="I82" s="187"/>
      <c r="J82" s="187"/>
      <c r="K82" s="172"/>
    </row>
    <row r="83" spans="1:11" s="293" customFormat="1" ht="30">
      <c r="A83" s="230">
        <v>48</v>
      </c>
      <c r="B83" s="301" t="s">
        <v>601</v>
      </c>
      <c r="C83" s="231" t="s">
        <v>576</v>
      </c>
      <c r="D83" s="230"/>
      <c r="E83" s="241">
        <v>0.37</v>
      </c>
      <c r="F83" s="241">
        <v>0.37</v>
      </c>
      <c r="G83" s="241"/>
      <c r="H83" s="231"/>
      <c r="I83" s="230" t="s">
        <v>575</v>
      </c>
      <c r="J83" s="12" t="s">
        <v>701</v>
      </c>
      <c r="K83" s="230" t="s">
        <v>339</v>
      </c>
    </row>
    <row r="84" spans="1:11" s="293" customFormat="1" ht="30">
      <c r="A84" s="230">
        <v>49</v>
      </c>
      <c r="B84" s="301" t="s">
        <v>600</v>
      </c>
      <c r="C84" s="231" t="s">
        <v>584</v>
      </c>
      <c r="D84" s="231"/>
      <c r="E84" s="241">
        <v>0.2</v>
      </c>
      <c r="F84" s="241">
        <v>0</v>
      </c>
      <c r="G84" s="241"/>
      <c r="H84" s="231"/>
      <c r="I84" s="230" t="s">
        <v>583</v>
      </c>
      <c r="J84" s="12" t="s">
        <v>701</v>
      </c>
      <c r="K84" s="232" t="s">
        <v>339</v>
      </c>
    </row>
    <row r="85" spans="1:11" s="291" customFormat="1" ht="45">
      <c r="A85" s="230">
        <v>50</v>
      </c>
      <c r="B85" s="301" t="s">
        <v>792</v>
      </c>
      <c r="C85" s="231" t="s">
        <v>589</v>
      </c>
      <c r="D85" s="231"/>
      <c r="E85" s="241">
        <v>0.6</v>
      </c>
      <c r="F85" s="241">
        <v>0.6</v>
      </c>
      <c r="G85" s="241"/>
      <c r="H85" s="231"/>
      <c r="I85" s="230" t="s">
        <v>578</v>
      </c>
      <c r="J85" s="12" t="s">
        <v>701</v>
      </c>
      <c r="K85" s="230" t="s">
        <v>772</v>
      </c>
    </row>
    <row r="86" spans="1:11" s="291" customFormat="1" ht="45">
      <c r="A86" s="230">
        <v>51</v>
      </c>
      <c r="B86" s="301" t="s">
        <v>793</v>
      </c>
      <c r="C86" s="231" t="s">
        <v>589</v>
      </c>
      <c r="D86" s="231"/>
      <c r="E86" s="241">
        <v>0.1</v>
      </c>
      <c r="F86" s="241">
        <v>0.1</v>
      </c>
      <c r="G86" s="241"/>
      <c r="H86" s="231"/>
      <c r="I86" s="230" t="s">
        <v>578</v>
      </c>
      <c r="J86" s="12" t="s">
        <v>701</v>
      </c>
      <c r="K86" s="230" t="s">
        <v>773</v>
      </c>
    </row>
    <row r="87" spans="1:11" s="291" customFormat="1" ht="45">
      <c r="A87" s="230">
        <v>52</v>
      </c>
      <c r="B87" s="301" t="s">
        <v>794</v>
      </c>
      <c r="C87" s="231" t="s">
        <v>589</v>
      </c>
      <c r="D87" s="231"/>
      <c r="E87" s="241">
        <v>1.3</v>
      </c>
      <c r="F87" s="241">
        <v>1.3</v>
      </c>
      <c r="G87" s="241"/>
      <c r="H87" s="231"/>
      <c r="I87" s="230" t="s">
        <v>578</v>
      </c>
      <c r="J87" s="12" t="s">
        <v>701</v>
      </c>
      <c r="K87" s="230" t="s">
        <v>738</v>
      </c>
    </row>
    <row r="88" spans="1:11" s="291" customFormat="1" ht="30">
      <c r="A88" s="230">
        <v>53</v>
      </c>
      <c r="B88" s="301" t="s">
        <v>595</v>
      </c>
      <c r="C88" s="231" t="s">
        <v>587</v>
      </c>
      <c r="D88" s="231"/>
      <c r="E88" s="241">
        <v>1</v>
      </c>
      <c r="F88" s="241">
        <v>1</v>
      </c>
      <c r="G88" s="241"/>
      <c r="H88" s="231"/>
      <c r="I88" s="230" t="s">
        <v>586</v>
      </c>
      <c r="J88" s="12" t="s">
        <v>701</v>
      </c>
      <c r="K88" s="232" t="s">
        <v>339</v>
      </c>
    </row>
    <row r="89" spans="1:11" s="291" customFormat="1" ht="30">
      <c r="A89" s="230">
        <v>54</v>
      </c>
      <c r="B89" s="236" t="s">
        <v>618</v>
      </c>
      <c r="C89" s="270" t="s">
        <v>617</v>
      </c>
      <c r="D89" s="236"/>
      <c r="E89" s="259">
        <v>2.2</v>
      </c>
      <c r="F89" s="259">
        <v>2.2</v>
      </c>
      <c r="G89" s="259"/>
      <c r="H89" s="250"/>
      <c r="I89" s="250" t="s">
        <v>621</v>
      </c>
      <c r="J89" s="250" t="s">
        <v>702</v>
      </c>
      <c r="K89" s="232" t="s">
        <v>339</v>
      </c>
    </row>
    <row r="90" spans="1:11" s="247" customFormat="1" ht="30">
      <c r="A90" s="230">
        <v>55</v>
      </c>
      <c r="B90" s="243" t="s">
        <v>658</v>
      </c>
      <c r="C90" s="312" t="s">
        <v>657</v>
      </c>
      <c r="D90" s="244"/>
      <c r="E90" s="245">
        <v>0.5</v>
      </c>
      <c r="F90" s="245">
        <v>0.5</v>
      </c>
      <c r="G90" s="245"/>
      <c r="H90" s="244"/>
      <c r="I90" s="244" t="s">
        <v>656</v>
      </c>
      <c r="J90" s="242" t="s">
        <v>646</v>
      </c>
      <c r="K90" s="230" t="s">
        <v>339</v>
      </c>
    </row>
    <row r="91" spans="1:11" s="247" customFormat="1" ht="45">
      <c r="A91" s="230">
        <v>56</v>
      </c>
      <c r="B91" s="243" t="s">
        <v>663</v>
      </c>
      <c r="C91" s="312" t="s">
        <v>662</v>
      </c>
      <c r="D91" s="244"/>
      <c r="E91" s="245">
        <v>4.4</v>
      </c>
      <c r="F91" s="245">
        <v>4</v>
      </c>
      <c r="G91" s="245"/>
      <c r="H91" s="244"/>
      <c r="I91" s="244" t="s">
        <v>729</v>
      </c>
      <c r="J91" s="242" t="s">
        <v>646</v>
      </c>
      <c r="K91" s="230" t="s">
        <v>339</v>
      </c>
    </row>
    <row r="92" spans="1:11" s="171" customFormat="1" ht="15">
      <c r="A92" s="189"/>
      <c r="B92" s="260"/>
      <c r="C92" s="315"/>
      <c r="D92" s="261"/>
      <c r="E92" s="214"/>
      <c r="F92" s="214"/>
      <c r="G92" s="213"/>
      <c r="H92" s="262"/>
      <c r="I92" s="263"/>
      <c r="J92" s="263"/>
      <c r="K92" s="264"/>
    </row>
    <row r="93" spans="1:11" s="173" customFormat="1" ht="15">
      <c r="A93" s="187" t="s">
        <v>372</v>
      </c>
      <c r="B93" s="190" t="s">
        <v>48</v>
      </c>
      <c r="C93" s="188"/>
      <c r="D93" s="188"/>
      <c r="E93" s="217">
        <f>SUM(E94:E94)</f>
        <v>0</v>
      </c>
      <c r="F93" s="217">
        <f>SUM(F94:F94)</f>
        <v>0</v>
      </c>
      <c r="G93" s="217">
        <f>SUM(G94:G94)</f>
        <v>0</v>
      </c>
      <c r="H93" s="187"/>
      <c r="I93" s="187"/>
      <c r="J93" s="187"/>
      <c r="K93" s="172"/>
    </row>
    <row r="94" spans="1:11" ht="15">
      <c r="A94" s="198"/>
      <c r="B94" s="32"/>
      <c r="C94" s="28"/>
      <c r="D94" s="28"/>
      <c r="E94" s="216"/>
      <c r="F94" s="216"/>
      <c r="G94" s="213"/>
      <c r="H94" s="198"/>
      <c r="I94" s="12"/>
      <c r="J94" s="12"/>
      <c r="K94" s="12"/>
    </row>
    <row r="95" spans="1:11" s="173" customFormat="1" ht="15">
      <c r="A95" s="187" t="s">
        <v>374</v>
      </c>
      <c r="B95" s="304" t="s">
        <v>373</v>
      </c>
      <c r="C95" s="188"/>
      <c r="D95" s="188"/>
      <c r="E95" s="217">
        <f>SUM(E96:E104)</f>
        <v>13.249999999999998</v>
      </c>
      <c r="F95" s="217">
        <f>SUM(F96:F104)</f>
        <v>13.049999999999999</v>
      </c>
      <c r="G95" s="217">
        <f>SUM(G96:G104)</f>
        <v>0</v>
      </c>
      <c r="H95" s="188"/>
      <c r="I95" s="187"/>
      <c r="J95" s="187"/>
      <c r="K95" s="172"/>
    </row>
    <row r="96" spans="1:11" s="208" customFormat="1" ht="30">
      <c r="A96" s="198">
        <v>57</v>
      </c>
      <c r="B96" s="265" t="s">
        <v>556</v>
      </c>
      <c r="C96" s="207" t="s">
        <v>196</v>
      </c>
      <c r="D96" s="28"/>
      <c r="E96" s="218">
        <v>7.31</v>
      </c>
      <c r="F96" s="218">
        <v>7.31</v>
      </c>
      <c r="G96" s="213"/>
      <c r="H96" s="28"/>
      <c r="I96" s="198" t="s">
        <v>88</v>
      </c>
      <c r="J96" s="198" t="s">
        <v>73</v>
      </c>
      <c r="K96" s="232" t="s">
        <v>339</v>
      </c>
    </row>
    <row r="97" spans="1:11" s="209" customFormat="1" ht="45">
      <c r="A97" s="198">
        <v>58</v>
      </c>
      <c r="B97" s="29" t="s">
        <v>561</v>
      </c>
      <c r="C97" s="28" t="s">
        <v>560</v>
      </c>
      <c r="D97" s="198"/>
      <c r="E97" s="213">
        <v>2</v>
      </c>
      <c r="F97" s="213">
        <v>2</v>
      </c>
      <c r="G97" s="213"/>
      <c r="H97" s="229"/>
      <c r="I97" s="198" t="s">
        <v>86</v>
      </c>
      <c r="J97" s="198" t="s">
        <v>73</v>
      </c>
      <c r="K97" s="232" t="s">
        <v>339</v>
      </c>
    </row>
    <row r="98" spans="1:11" s="293" customFormat="1" ht="30">
      <c r="A98" s="198">
        <v>59</v>
      </c>
      <c r="B98" s="301" t="s">
        <v>594</v>
      </c>
      <c r="C98" s="231" t="s">
        <v>576</v>
      </c>
      <c r="D98" s="230"/>
      <c r="E98" s="241">
        <v>0.1</v>
      </c>
      <c r="F98" s="241">
        <v>0.1</v>
      </c>
      <c r="G98" s="241"/>
      <c r="H98" s="231"/>
      <c r="I98" s="230" t="s">
        <v>575</v>
      </c>
      <c r="J98" s="12" t="s">
        <v>701</v>
      </c>
      <c r="K98" s="230" t="s">
        <v>339</v>
      </c>
    </row>
    <row r="99" spans="1:11" s="293" customFormat="1" ht="30">
      <c r="A99" s="198">
        <v>60</v>
      </c>
      <c r="B99" s="301" t="s">
        <v>593</v>
      </c>
      <c r="C99" s="231" t="s">
        <v>584</v>
      </c>
      <c r="D99" s="231"/>
      <c r="E99" s="241">
        <v>0.3</v>
      </c>
      <c r="F99" s="241">
        <v>0.3</v>
      </c>
      <c r="G99" s="241"/>
      <c r="H99" s="231"/>
      <c r="I99" s="230" t="s">
        <v>583</v>
      </c>
      <c r="J99" s="12" t="s">
        <v>701</v>
      </c>
      <c r="K99" s="232" t="s">
        <v>339</v>
      </c>
    </row>
    <row r="100" spans="1:11" s="293" customFormat="1" ht="30">
      <c r="A100" s="198">
        <v>61</v>
      </c>
      <c r="B100" s="301" t="s">
        <v>592</v>
      </c>
      <c r="C100" s="231" t="s">
        <v>584</v>
      </c>
      <c r="D100" s="231"/>
      <c r="E100" s="241">
        <v>0.2</v>
      </c>
      <c r="F100" s="241">
        <v>0</v>
      </c>
      <c r="G100" s="241"/>
      <c r="H100" s="231"/>
      <c r="I100" s="230" t="s">
        <v>583</v>
      </c>
      <c r="J100" s="12" t="s">
        <v>701</v>
      </c>
      <c r="K100" s="232" t="s">
        <v>339</v>
      </c>
    </row>
    <row r="101" spans="1:11" s="291" customFormat="1" ht="30">
      <c r="A101" s="198">
        <v>62</v>
      </c>
      <c r="B101" s="301" t="s">
        <v>591</v>
      </c>
      <c r="C101" s="231" t="s">
        <v>563</v>
      </c>
      <c r="D101" s="231"/>
      <c r="E101" s="241">
        <v>3</v>
      </c>
      <c r="F101" s="241">
        <v>3</v>
      </c>
      <c r="G101" s="241"/>
      <c r="H101" s="231"/>
      <c r="I101" s="230" t="s">
        <v>564</v>
      </c>
      <c r="J101" s="12" t="s">
        <v>701</v>
      </c>
      <c r="K101" s="230" t="s">
        <v>339</v>
      </c>
    </row>
    <row r="102" spans="1:11" s="291" customFormat="1" ht="45">
      <c r="A102" s="198">
        <v>63</v>
      </c>
      <c r="B102" s="301" t="s">
        <v>795</v>
      </c>
      <c r="C102" s="231" t="s">
        <v>589</v>
      </c>
      <c r="D102" s="231"/>
      <c r="E102" s="241">
        <v>0.04</v>
      </c>
      <c r="F102" s="241">
        <v>0.04</v>
      </c>
      <c r="G102" s="241"/>
      <c r="H102" s="231"/>
      <c r="I102" s="230" t="s">
        <v>578</v>
      </c>
      <c r="J102" s="12" t="s">
        <v>701</v>
      </c>
      <c r="K102" s="230" t="s">
        <v>739</v>
      </c>
    </row>
    <row r="103" spans="1:11" s="291" customFormat="1" ht="30">
      <c r="A103" s="198">
        <v>64</v>
      </c>
      <c r="B103" s="301" t="s">
        <v>588</v>
      </c>
      <c r="C103" s="231" t="s">
        <v>587</v>
      </c>
      <c r="D103" s="231"/>
      <c r="E103" s="241">
        <v>0.3</v>
      </c>
      <c r="F103" s="241">
        <v>0.3</v>
      </c>
      <c r="G103" s="241"/>
      <c r="H103" s="231"/>
      <c r="I103" s="230" t="s">
        <v>586</v>
      </c>
      <c r="J103" s="12" t="s">
        <v>701</v>
      </c>
      <c r="K103" s="232" t="s">
        <v>339</v>
      </c>
    </row>
    <row r="104" spans="1:11" ht="15">
      <c r="A104" s="198"/>
      <c r="B104" s="48"/>
      <c r="C104" s="308"/>
      <c r="D104" s="364"/>
      <c r="E104" s="214"/>
      <c r="F104" s="214"/>
      <c r="G104" s="213"/>
      <c r="H104" s="198"/>
      <c r="I104" s="49"/>
      <c r="J104" s="49"/>
      <c r="K104" s="12"/>
    </row>
    <row r="105" spans="1:11" s="173" customFormat="1" ht="15">
      <c r="A105" s="187" t="s">
        <v>382</v>
      </c>
      <c r="B105" s="190" t="s">
        <v>134</v>
      </c>
      <c r="C105" s="188"/>
      <c r="D105" s="188"/>
      <c r="E105" s="217">
        <f>SUM(E106:E107)</f>
        <v>6.5</v>
      </c>
      <c r="F105" s="217">
        <f>SUM(F106:F107)</f>
        <v>6.5</v>
      </c>
      <c r="G105" s="217">
        <f>SUM(G106:G107)</f>
        <v>0</v>
      </c>
      <c r="H105" s="188"/>
      <c r="I105" s="187"/>
      <c r="J105" s="187"/>
      <c r="K105" s="172"/>
    </row>
    <row r="106" spans="1:11" s="225" customFormat="1" ht="30">
      <c r="A106" s="226">
        <v>65</v>
      </c>
      <c r="B106" s="227" t="s">
        <v>638</v>
      </c>
      <c r="C106" s="311" t="s">
        <v>637</v>
      </c>
      <c r="D106" s="227"/>
      <c r="E106" s="206">
        <v>6.5</v>
      </c>
      <c r="F106" s="206">
        <v>6.5</v>
      </c>
      <c r="G106" s="206"/>
      <c r="H106" s="228"/>
      <c r="I106" s="228" t="s">
        <v>730</v>
      </c>
      <c r="J106" s="228" t="s">
        <v>632</v>
      </c>
      <c r="K106" s="230" t="s">
        <v>339</v>
      </c>
    </row>
    <row r="107" spans="1:11" ht="15">
      <c r="A107" s="198"/>
      <c r="B107" s="29"/>
      <c r="C107" s="28"/>
      <c r="D107" s="28"/>
      <c r="E107" s="213"/>
      <c r="F107" s="213"/>
      <c r="G107" s="213"/>
      <c r="H107" s="28"/>
      <c r="I107" s="198"/>
      <c r="J107" s="198"/>
      <c r="K107" s="12"/>
    </row>
    <row r="108" spans="1:11" s="173" customFormat="1" ht="15">
      <c r="A108" s="187" t="s">
        <v>385</v>
      </c>
      <c r="B108" s="304" t="s">
        <v>386</v>
      </c>
      <c r="C108" s="188"/>
      <c r="D108" s="188"/>
      <c r="E108" s="217">
        <f>SUM(E109:E124)</f>
        <v>8.405</v>
      </c>
      <c r="F108" s="217">
        <f>SUM(F109:F124)</f>
        <v>8.094999999999999</v>
      </c>
      <c r="G108" s="217">
        <f>SUM(G109:G124)</f>
        <v>0</v>
      </c>
      <c r="H108" s="188"/>
      <c r="I108" s="187"/>
      <c r="J108" s="187"/>
      <c r="K108" s="172"/>
    </row>
    <row r="109" spans="1:11" s="269" customFormat="1" ht="30">
      <c r="A109" s="250">
        <v>66</v>
      </c>
      <c r="B109" s="266" t="s">
        <v>611</v>
      </c>
      <c r="C109" s="316" t="s">
        <v>610</v>
      </c>
      <c r="D109" s="266"/>
      <c r="E109" s="267">
        <v>0.47</v>
      </c>
      <c r="F109" s="267">
        <v>0.47</v>
      </c>
      <c r="G109" s="253"/>
      <c r="H109" s="255"/>
      <c r="I109" s="268" t="s">
        <v>707</v>
      </c>
      <c r="J109" s="268" t="s">
        <v>702</v>
      </c>
      <c r="K109" s="232" t="s">
        <v>339</v>
      </c>
    </row>
    <row r="110" spans="1:11" s="291" customFormat="1" ht="30">
      <c r="A110" s="250">
        <v>67</v>
      </c>
      <c r="B110" s="276" t="s">
        <v>623</v>
      </c>
      <c r="C110" s="271" t="s">
        <v>622</v>
      </c>
      <c r="D110" s="271"/>
      <c r="E110" s="272">
        <v>0.77</v>
      </c>
      <c r="F110" s="272">
        <v>0.77</v>
      </c>
      <c r="G110" s="272"/>
      <c r="H110" s="255"/>
      <c r="I110" s="256" t="s">
        <v>621</v>
      </c>
      <c r="J110" s="268" t="s">
        <v>702</v>
      </c>
      <c r="K110" s="230" t="s">
        <v>339</v>
      </c>
    </row>
    <row r="111" spans="1:12" s="325" customFormat="1" ht="30">
      <c r="A111" s="250">
        <v>68</v>
      </c>
      <c r="B111" s="276" t="s">
        <v>785</v>
      </c>
      <c r="C111" s="271" t="s">
        <v>782</v>
      </c>
      <c r="D111" s="271"/>
      <c r="E111" s="272">
        <v>0.7</v>
      </c>
      <c r="F111" s="272">
        <v>0.7</v>
      </c>
      <c r="G111" s="272"/>
      <c r="H111" s="255"/>
      <c r="I111" s="256" t="s">
        <v>783</v>
      </c>
      <c r="J111" s="268" t="s">
        <v>702</v>
      </c>
      <c r="K111" s="230" t="s">
        <v>339</v>
      </c>
      <c r="L111" s="325" t="s">
        <v>784</v>
      </c>
    </row>
    <row r="112" spans="1:12" s="325" customFormat="1" ht="60">
      <c r="A112" s="250">
        <v>69</v>
      </c>
      <c r="B112" s="276" t="s">
        <v>786</v>
      </c>
      <c r="C112" s="271" t="s">
        <v>782</v>
      </c>
      <c r="D112" s="271"/>
      <c r="E112" s="272">
        <v>1</v>
      </c>
      <c r="F112" s="272">
        <v>1</v>
      </c>
      <c r="G112" s="272"/>
      <c r="H112" s="255"/>
      <c r="I112" s="256" t="s">
        <v>787</v>
      </c>
      <c r="J112" s="268" t="s">
        <v>702</v>
      </c>
      <c r="K112" s="230" t="s">
        <v>339</v>
      </c>
      <c r="L112" s="325" t="s">
        <v>784</v>
      </c>
    </row>
    <row r="113" spans="1:12" s="325" customFormat="1" ht="30">
      <c r="A113" s="250">
        <v>70</v>
      </c>
      <c r="B113" s="276" t="s">
        <v>788</v>
      </c>
      <c r="C113" s="271" t="s">
        <v>782</v>
      </c>
      <c r="D113" s="271"/>
      <c r="E113" s="272">
        <v>0.8</v>
      </c>
      <c r="F113" s="272">
        <v>0.8</v>
      </c>
      <c r="G113" s="272"/>
      <c r="H113" s="255"/>
      <c r="I113" s="268" t="s">
        <v>702</v>
      </c>
      <c r="J113" s="268" t="s">
        <v>702</v>
      </c>
      <c r="K113" s="230" t="s">
        <v>339</v>
      </c>
      <c r="L113" s="325" t="s">
        <v>784</v>
      </c>
    </row>
    <row r="114" spans="1:11" s="247" customFormat="1" ht="109.5" customHeight="1">
      <c r="A114" s="250">
        <v>71</v>
      </c>
      <c r="B114" s="243" t="s">
        <v>685</v>
      </c>
      <c r="C114" s="312" t="s">
        <v>682</v>
      </c>
      <c r="D114" s="244"/>
      <c r="E114" s="245">
        <v>1.6</v>
      </c>
      <c r="F114" s="245">
        <v>1.45</v>
      </c>
      <c r="G114" s="245"/>
      <c r="H114" s="244"/>
      <c r="I114" s="244" t="s">
        <v>684</v>
      </c>
      <c r="J114" s="242" t="s">
        <v>646</v>
      </c>
      <c r="K114" s="230" t="s">
        <v>339</v>
      </c>
    </row>
    <row r="115" spans="1:11" s="247" customFormat="1" ht="30">
      <c r="A115" s="250">
        <v>72</v>
      </c>
      <c r="B115" s="243" t="s">
        <v>683</v>
      </c>
      <c r="C115" s="312" t="s">
        <v>682</v>
      </c>
      <c r="D115" s="244"/>
      <c r="E115" s="245">
        <v>0.14</v>
      </c>
      <c r="F115" s="245">
        <v>0.14</v>
      </c>
      <c r="G115" s="245"/>
      <c r="H115" s="244"/>
      <c r="I115" s="244" t="s">
        <v>659</v>
      </c>
      <c r="J115" s="242" t="s">
        <v>646</v>
      </c>
      <c r="K115" s="230" t="s">
        <v>339</v>
      </c>
    </row>
    <row r="116" spans="1:11" ht="45">
      <c r="A116" s="250">
        <v>73</v>
      </c>
      <c r="B116" s="196" t="s">
        <v>693</v>
      </c>
      <c r="C116" s="129" t="s">
        <v>694</v>
      </c>
      <c r="D116" s="129"/>
      <c r="E116" s="31">
        <v>0.015</v>
      </c>
      <c r="F116" s="31">
        <v>0.015</v>
      </c>
      <c r="G116" s="31"/>
      <c r="H116" s="198"/>
      <c r="I116" s="198" t="s">
        <v>731</v>
      </c>
      <c r="J116" s="198" t="s">
        <v>689</v>
      </c>
      <c r="K116" s="226" t="s">
        <v>339</v>
      </c>
    </row>
    <row r="117" spans="1:11" s="273" customFormat="1" ht="85.5" customHeight="1">
      <c r="A117" s="250">
        <v>74</v>
      </c>
      <c r="B117" s="29" t="s">
        <v>718</v>
      </c>
      <c r="C117" s="28" t="s">
        <v>717</v>
      </c>
      <c r="D117" s="198" t="s">
        <v>716</v>
      </c>
      <c r="E117" s="31">
        <v>0.03</v>
      </c>
      <c r="F117" s="31">
        <v>0.02</v>
      </c>
      <c r="G117" s="61"/>
      <c r="H117" s="300"/>
      <c r="I117" s="198" t="s">
        <v>732</v>
      </c>
      <c r="J117" s="198" t="s">
        <v>708</v>
      </c>
      <c r="K117" s="226" t="s">
        <v>339</v>
      </c>
    </row>
    <row r="118" spans="1:11" s="273" customFormat="1" ht="165" customHeight="1">
      <c r="A118" s="250">
        <v>75</v>
      </c>
      <c r="B118" s="29" t="s">
        <v>715</v>
      </c>
      <c r="C118" s="28" t="s">
        <v>714</v>
      </c>
      <c r="D118" s="198" t="s">
        <v>713</v>
      </c>
      <c r="E118" s="31">
        <v>0.3</v>
      </c>
      <c r="F118" s="31">
        <v>0.3</v>
      </c>
      <c r="G118" s="31"/>
      <c r="H118" s="198"/>
      <c r="I118" s="198" t="s">
        <v>733</v>
      </c>
      <c r="J118" s="198" t="s">
        <v>708</v>
      </c>
      <c r="K118" s="226" t="s">
        <v>339</v>
      </c>
    </row>
    <row r="119" spans="1:11" s="273" customFormat="1" ht="45">
      <c r="A119" s="250">
        <v>76</v>
      </c>
      <c r="B119" s="29" t="s">
        <v>712</v>
      </c>
      <c r="C119" s="28" t="s">
        <v>711</v>
      </c>
      <c r="D119" s="198" t="s">
        <v>710</v>
      </c>
      <c r="E119" s="31">
        <v>0.9</v>
      </c>
      <c r="F119" s="31">
        <v>0.9</v>
      </c>
      <c r="G119" s="31"/>
      <c r="H119" s="198"/>
      <c r="I119" s="198" t="s">
        <v>709</v>
      </c>
      <c r="J119" s="198" t="s">
        <v>708</v>
      </c>
      <c r="K119" s="226" t="s">
        <v>339</v>
      </c>
    </row>
    <row r="120" spans="1:11" s="273" customFormat="1" ht="30">
      <c r="A120" s="250">
        <v>77</v>
      </c>
      <c r="B120" s="29" t="s">
        <v>799</v>
      </c>
      <c r="C120" s="28" t="s">
        <v>717</v>
      </c>
      <c r="D120" s="198"/>
      <c r="E120" s="31">
        <v>0.4</v>
      </c>
      <c r="F120" s="31">
        <v>0.4</v>
      </c>
      <c r="G120" s="31"/>
      <c r="H120" s="198"/>
      <c r="I120" s="198" t="s">
        <v>632</v>
      </c>
      <c r="J120" s="198" t="s">
        <v>632</v>
      </c>
      <c r="K120" s="226" t="s">
        <v>339</v>
      </c>
    </row>
    <row r="121" spans="1:12" s="273" customFormat="1" ht="30">
      <c r="A121" s="250">
        <v>78</v>
      </c>
      <c r="B121" s="29" t="s">
        <v>830</v>
      </c>
      <c r="C121" s="28" t="s">
        <v>832</v>
      </c>
      <c r="D121" s="198"/>
      <c r="E121" s="31">
        <v>0.7</v>
      </c>
      <c r="F121" s="31">
        <v>0.7</v>
      </c>
      <c r="G121" s="31"/>
      <c r="H121" s="198"/>
      <c r="I121" s="198" t="s">
        <v>833</v>
      </c>
      <c r="J121" s="198" t="s">
        <v>833</v>
      </c>
      <c r="K121" s="226" t="s">
        <v>339</v>
      </c>
      <c r="L121" s="273" t="s">
        <v>821</v>
      </c>
    </row>
    <row r="122" spans="1:12" s="273" customFormat="1" ht="30">
      <c r="A122" s="250">
        <v>79</v>
      </c>
      <c r="B122" s="29" t="s">
        <v>831</v>
      </c>
      <c r="C122" s="28" t="s">
        <v>29</v>
      </c>
      <c r="D122" s="198"/>
      <c r="E122" s="31">
        <v>0.25</v>
      </c>
      <c r="F122" s="31">
        <v>0.1</v>
      </c>
      <c r="G122" s="31"/>
      <c r="H122" s="198"/>
      <c r="I122" s="198" t="s">
        <v>73</v>
      </c>
      <c r="J122" s="198" t="s">
        <v>73</v>
      </c>
      <c r="K122" s="226" t="s">
        <v>339</v>
      </c>
      <c r="L122" s="273" t="s">
        <v>821</v>
      </c>
    </row>
    <row r="123" spans="1:12" s="273" customFormat="1" ht="45">
      <c r="A123" s="250">
        <v>80</v>
      </c>
      <c r="B123" s="29" t="s">
        <v>318</v>
      </c>
      <c r="C123" s="28" t="s">
        <v>29</v>
      </c>
      <c r="D123" s="198"/>
      <c r="E123" s="31">
        <v>0.33</v>
      </c>
      <c r="F123" s="31">
        <v>0.33</v>
      </c>
      <c r="G123" s="31"/>
      <c r="H123" s="198"/>
      <c r="I123" s="198" t="s">
        <v>834</v>
      </c>
      <c r="J123" s="198" t="s">
        <v>834</v>
      </c>
      <c r="K123" s="226" t="s">
        <v>339</v>
      </c>
      <c r="L123" s="273" t="s">
        <v>821</v>
      </c>
    </row>
    <row r="124" spans="1:11" ht="15">
      <c r="A124" s="198"/>
      <c r="B124" s="48"/>
      <c r="C124" s="308"/>
      <c r="D124" s="364"/>
      <c r="E124" s="214"/>
      <c r="F124" s="214"/>
      <c r="G124" s="213"/>
      <c r="H124" s="198"/>
      <c r="I124" s="49"/>
      <c r="J124" s="49"/>
      <c r="K124" s="12"/>
    </row>
    <row r="125" spans="1:11" s="173" customFormat="1" ht="15">
      <c r="A125" s="187" t="s">
        <v>31</v>
      </c>
      <c r="B125" s="190" t="s">
        <v>49</v>
      </c>
      <c r="C125" s="188"/>
      <c r="D125" s="188"/>
      <c r="E125" s="217">
        <f>SUM(E126:E128)</f>
        <v>1.89</v>
      </c>
      <c r="F125" s="217">
        <f>SUM(F126:F128)</f>
        <v>1.45</v>
      </c>
      <c r="G125" s="217">
        <f>SUM(G126:G128)</f>
        <v>0</v>
      </c>
      <c r="H125" s="187"/>
      <c r="I125" s="187"/>
      <c r="J125" s="187"/>
      <c r="K125" s="172"/>
    </row>
    <row r="126" spans="1:11" s="293" customFormat="1" ht="30">
      <c r="A126" s="230">
        <v>81</v>
      </c>
      <c r="B126" s="301" t="s">
        <v>602</v>
      </c>
      <c r="C126" s="231" t="s">
        <v>584</v>
      </c>
      <c r="D126" s="231"/>
      <c r="E126" s="241">
        <v>0.44</v>
      </c>
      <c r="F126" s="241">
        <v>0</v>
      </c>
      <c r="G126" s="241"/>
      <c r="H126" s="231"/>
      <c r="I126" s="230" t="s">
        <v>583</v>
      </c>
      <c r="J126" s="12" t="s">
        <v>701</v>
      </c>
      <c r="K126" s="232" t="s">
        <v>339</v>
      </c>
    </row>
    <row r="127" spans="1:11" s="273" customFormat="1" ht="30">
      <c r="A127" s="230">
        <v>82</v>
      </c>
      <c r="B127" s="29" t="s">
        <v>722</v>
      </c>
      <c r="C127" s="28" t="s">
        <v>721</v>
      </c>
      <c r="D127" s="198" t="s">
        <v>720</v>
      </c>
      <c r="E127" s="31">
        <v>1.45</v>
      </c>
      <c r="F127" s="31">
        <v>1.45</v>
      </c>
      <c r="G127" s="31"/>
      <c r="H127" s="198"/>
      <c r="I127" s="198" t="s">
        <v>719</v>
      </c>
      <c r="J127" s="198" t="s">
        <v>708</v>
      </c>
      <c r="K127" s="232" t="s">
        <v>339</v>
      </c>
    </row>
    <row r="128" spans="1:11" ht="15">
      <c r="A128" s="198"/>
      <c r="B128" s="29"/>
      <c r="C128" s="28"/>
      <c r="D128" s="28"/>
      <c r="E128" s="213"/>
      <c r="F128" s="213"/>
      <c r="G128" s="213"/>
      <c r="H128" s="28"/>
      <c r="I128" s="198"/>
      <c r="J128" s="198"/>
      <c r="K128" s="12"/>
    </row>
    <row r="129" spans="1:11" s="173" customFormat="1" ht="15">
      <c r="A129" s="187" t="s">
        <v>33</v>
      </c>
      <c r="B129" s="190" t="s">
        <v>133</v>
      </c>
      <c r="C129" s="188"/>
      <c r="D129" s="188"/>
      <c r="E129" s="217">
        <f>SUM(E130:E132)</f>
        <v>0.39</v>
      </c>
      <c r="F129" s="217">
        <f>SUM(F130:F132)</f>
        <v>0.39</v>
      </c>
      <c r="G129" s="217">
        <f>SUM(G130:G132)</f>
        <v>0</v>
      </c>
      <c r="H129" s="187"/>
      <c r="I129" s="187"/>
      <c r="J129" s="187"/>
      <c r="K129" s="172"/>
    </row>
    <row r="130" spans="1:11" s="247" customFormat="1" ht="30">
      <c r="A130" s="242">
        <v>83</v>
      </c>
      <c r="B130" s="243" t="s">
        <v>669</v>
      </c>
      <c r="C130" s="312" t="s">
        <v>668</v>
      </c>
      <c r="D130" s="244"/>
      <c r="E130" s="245">
        <v>0.09</v>
      </c>
      <c r="F130" s="245">
        <v>0.09</v>
      </c>
      <c r="G130" s="245"/>
      <c r="H130" s="244"/>
      <c r="I130" s="244" t="s">
        <v>729</v>
      </c>
      <c r="J130" s="242" t="s">
        <v>646</v>
      </c>
      <c r="K130" s="230" t="s">
        <v>339</v>
      </c>
    </row>
    <row r="131" spans="1:11" s="247" customFormat="1" ht="30">
      <c r="A131" s="242">
        <v>84</v>
      </c>
      <c r="B131" s="243" t="s">
        <v>667</v>
      </c>
      <c r="C131" s="312" t="s">
        <v>666</v>
      </c>
      <c r="D131" s="244"/>
      <c r="E131" s="245">
        <v>0.3</v>
      </c>
      <c r="F131" s="245">
        <v>0.3</v>
      </c>
      <c r="G131" s="245"/>
      <c r="H131" s="244"/>
      <c r="I131" s="244" t="s">
        <v>729</v>
      </c>
      <c r="J131" s="242" t="s">
        <v>646</v>
      </c>
      <c r="K131" s="230" t="s">
        <v>339</v>
      </c>
    </row>
    <row r="132" spans="1:11" ht="15">
      <c r="A132" s="363"/>
      <c r="B132" s="132"/>
      <c r="C132" s="60"/>
      <c r="D132" s="60"/>
      <c r="E132" s="215"/>
      <c r="F132" s="215"/>
      <c r="G132" s="215"/>
      <c r="H132" s="363"/>
      <c r="I132" s="363"/>
      <c r="J132" s="363"/>
      <c r="K132" s="12"/>
    </row>
    <row r="133" spans="1:11" s="175" customFormat="1" ht="15">
      <c r="A133" s="187" t="s">
        <v>34</v>
      </c>
      <c r="B133" s="304" t="s">
        <v>418</v>
      </c>
      <c r="C133" s="188"/>
      <c r="D133" s="188"/>
      <c r="E133" s="217">
        <f>SUM(E134:E136)</f>
        <v>5.8</v>
      </c>
      <c r="F133" s="217">
        <f>SUM(F134:F136)</f>
        <v>5.8</v>
      </c>
      <c r="G133" s="217">
        <f>SUM(G134:G136)</f>
        <v>0</v>
      </c>
      <c r="H133" s="188"/>
      <c r="I133" s="187"/>
      <c r="J133" s="187"/>
      <c r="K133" s="174"/>
    </row>
    <row r="134" spans="1:11" s="208" customFormat="1" ht="30">
      <c r="A134" s="237">
        <v>85</v>
      </c>
      <c r="B134" s="274" t="s">
        <v>550</v>
      </c>
      <c r="C134" s="317" t="s">
        <v>549</v>
      </c>
      <c r="D134" s="275"/>
      <c r="E134" s="213">
        <v>2.3</v>
      </c>
      <c r="F134" s="213">
        <v>2.3</v>
      </c>
      <c r="G134" s="213"/>
      <c r="H134" s="275"/>
      <c r="I134" s="77" t="s">
        <v>54</v>
      </c>
      <c r="J134" s="198" t="s">
        <v>73</v>
      </c>
      <c r="K134" s="232" t="s">
        <v>339</v>
      </c>
    </row>
    <row r="135" spans="1:11" s="208" customFormat="1" ht="60">
      <c r="A135" s="237">
        <v>86</v>
      </c>
      <c r="B135" s="274" t="s">
        <v>811</v>
      </c>
      <c r="C135" s="317" t="s">
        <v>140</v>
      </c>
      <c r="D135" s="275"/>
      <c r="E135" s="213">
        <v>3.5</v>
      </c>
      <c r="F135" s="213">
        <v>3.5</v>
      </c>
      <c r="G135" s="213"/>
      <c r="H135" s="275"/>
      <c r="I135" s="77" t="s">
        <v>23</v>
      </c>
      <c r="J135" s="198" t="s">
        <v>73</v>
      </c>
      <c r="K135" s="232" t="s">
        <v>812</v>
      </c>
    </row>
    <row r="136" spans="1:11" s="58" customFormat="1" ht="15">
      <c r="A136" s="198"/>
      <c r="B136" s="305"/>
      <c r="C136" s="28"/>
      <c r="D136" s="28"/>
      <c r="E136" s="213"/>
      <c r="F136" s="213"/>
      <c r="G136" s="213"/>
      <c r="H136" s="28"/>
      <c r="I136" s="198"/>
      <c r="J136" s="198"/>
      <c r="K136" s="52"/>
    </row>
    <row r="137" spans="1:11" s="175" customFormat="1" ht="15">
      <c r="A137" s="187" t="s">
        <v>541</v>
      </c>
      <c r="B137" s="190" t="s">
        <v>419</v>
      </c>
      <c r="C137" s="188"/>
      <c r="D137" s="188"/>
      <c r="E137" s="220">
        <f>SUM(E138:E140)</f>
        <v>7.8</v>
      </c>
      <c r="F137" s="220">
        <f>SUM(F138:F140)</f>
        <v>7.5</v>
      </c>
      <c r="G137" s="220">
        <f>SUM(G138:G140)</f>
        <v>0</v>
      </c>
      <c r="H137" s="188"/>
      <c r="I137" s="191"/>
      <c r="J137" s="191"/>
      <c r="K137" s="174"/>
    </row>
    <row r="138" spans="1:11" s="291" customFormat="1" ht="30">
      <c r="A138" s="250">
        <v>87</v>
      </c>
      <c r="B138" s="236" t="s">
        <v>620</v>
      </c>
      <c r="C138" s="270" t="s">
        <v>617</v>
      </c>
      <c r="D138" s="236"/>
      <c r="E138" s="259">
        <v>6.5</v>
      </c>
      <c r="F138" s="259">
        <v>6.5</v>
      </c>
      <c r="G138" s="272"/>
      <c r="H138" s="255"/>
      <c r="I138" s="250" t="s">
        <v>621</v>
      </c>
      <c r="J138" s="268" t="s">
        <v>702</v>
      </c>
      <c r="K138" s="232" t="s">
        <v>339</v>
      </c>
    </row>
    <row r="139" spans="1:11" s="247" customFormat="1" ht="30">
      <c r="A139" s="250">
        <v>88</v>
      </c>
      <c r="B139" s="257" t="s">
        <v>652</v>
      </c>
      <c r="C139" s="314" t="s">
        <v>651</v>
      </c>
      <c r="D139" s="242"/>
      <c r="E139" s="245">
        <v>1.3</v>
      </c>
      <c r="F139" s="245">
        <v>1</v>
      </c>
      <c r="G139" s="245"/>
      <c r="H139" s="242"/>
      <c r="I139" s="242" t="s">
        <v>650</v>
      </c>
      <c r="J139" s="242" t="s">
        <v>646</v>
      </c>
      <c r="K139" s="230" t="s">
        <v>339</v>
      </c>
    </row>
    <row r="140" spans="1:11" s="58" customFormat="1" ht="16.5" customHeight="1">
      <c r="A140" s="198"/>
      <c r="B140" s="29"/>
      <c r="C140" s="60"/>
      <c r="D140" s="60"/>
      <c r="E140" s="216"/>
      <c r="F140" s="221"/>
      <c r="G140" s="221"/>
      <c r="H140" s="60"/>
      <c r="I140" s="198"/>
      <c r="J140" s="198"/>
      <c r="K140" s="52"/>
    </row>
    <row r="141" spans="1:11" s="177" customFormat="1" ht="15">
      <c r="A141" s="185" t="s">
        <v>35</v>
      </c>
      <c r="B141" s="193" t="s">
        <v>42</v>
      </c>
      <c r="C141" s="186"/>
      <c r="D141" s="186"/>
      <c r="E141" s="294">
        <f>SUM(E142:E152)</f>
        <v>35.309999999999995</v>
      </c>
      <c r="F141" s="294">
        <f>SUM(F142:F152)</f>
        <v>35.01</v>
      </c>
      <c r="G141" s="294">
        <f>SUM(G142:G152)</f>
        <v>0</v>
      </c>
      <c r="H141" s="186"/>
      <c r="I141" s="185"/>
      <c r="J141" s="185"/>
      <c r="K141" s="178"/>
    </row>
    <row r="142" spans="1:11" s="208" customFormat="1" ht="45">
      <c r="A142" s="198">
        <v>89</v>
      </c>
      <c r="B142" s="265" t="s">
        <v>555</v>
      </c>
      <c r="C142" s="207" t="s">
        <v>171</v>
      </c>
      <c r="D142" s="28"/>
      <c r="E142" s="218">
        <v>0.7</v>
      </c>
      <c r="F142" s="218">
        <v>0.7</v>
      </c>
      <c r="G142" s="213"/>
      <c r="H142" s="28"/>
      <c r="I142" s="198" t="s">
        <v>111</v>
      </c>
      <c r="J142" s="198" t="s">
        <v>73</v>
      </c>
      <c r="K142" s="232" t="s">
        <v>339</v>
      </c>
    </row>
    <row r="143" spans="1:11" s="208" customFormat="1" ht="33" customHeight="1">
      <c r="A143" s="198">
        <v>90</v>
      </c>
      <c r="B143" s="265" t="s">
        <v>554</v>
      </c>
      <c r="C143" s="207" t="s">
        <v>157</v>
      </c>
      <c r="D143" s="28"/>
      <c r="E143" s="218">
        <v>0.62</v>
      </c>
      <c r="F143" s="218">
        <v>0.62</v>
      </c>
      <c r="G143" s="213"/>
      <c r="H143" s="28"/>
      <c r="I143" s="198" t="s">
        <v>91</v>
      </c>
      <c r="J143" s="198" t="s">
        <v>73</v>
      </c>
      <c r="K143" s="232" t="s">
        <v>339</v>
      </c>
    </row>
    <row r="144" spans="1:11" s="208" customFormat="1" ht="30">
      <c r="A144" s="198">
        <v>91</v>
      </c>
      <c r="B144" s="265" t="s">
        <v>553</v>
      </c>
      <c r="C144" s="207" t="s">
        <v>296</v>
      </c>
      <c r="D144" s="28"/>
      <c r="E144" s="218">
        <v>0.23</v>
      </c>
      <c r="F144" s="218">
        <v>0.23</v>
      </c>
      <c r="G144" s="213"/>
      <c r="H144" s="28"/>
      <c r="I144" s="198" t="s">
        <v>93</v>
      </c>
      <c r="J144" s="198" t="s">
        <v>73</v>
      </c>
      <c r="K144" s="232" t="s">
        <v>339</v>
      </c>
    </row>
    <row r="145" spans="1:11" s="208" customFormat="1" ht="30">
      <c r="A145" s="198">
        <v>92</v>
      </c>
      <c r="B145" s="265" t="s">
        <v>552</v>
      </c>
      <c r="C145" s="207" t="s">
        <v>549</v>
      </c>
      <c r="D145" s="28"/>
      <c r="E145" s="218">
        <v>5.36</v>
      </c>
      <c r="F145" s="218">
        <v>5.36</v>
      </c>
      <c r="G145" s="213"/>
      <c r="H145" s="28"/>
      <c r="I145" s="198" t="s">
        <v>102</v>
      </c>
      <c r="J145" s="198" t="s">
        <v>73</v>
      </c>
      <c r="K145" s="232" t="s">
        <v>339</v>
      </c>
    </row>
    <row r="146" spans="1:11" s="208" customFormat="1" ht="25.5" customHeight="1">
      <c r="A146" s="198">
        <v>93</v>
      </c>
      <c r="B146" s="265" t="s">
        <v>551</v>
      </c>
      <c r="C146" s="207" t="s">
        <v>196</v>
      </c>
      <c r="D146" s="28"/>
      <c r="E146" s="218">
        <v>0.7</v>
      </c>
      <c r="F146" s="218">
        <v>0.7</v>
      </c>
      <c r="G146" s="213"/>
      <c r="H146" s="28"/>
      <c r="I146" s="198" t="s">
        <v>88</v>
      </c>
      <c r="J146" s="198" t="s">
        <v>73</v>
      </c>
      <c r="K146" s="232" t="s">
        <v>339</v>
      </c>
    </row>
    <row r="147" spans="1:11" s="225" customFormat="1" ht="45">
      <c r="A147" s="198">
        <v>94</v>
      </c>
      <c r="B147" s="227" t="s">
        <v>634</v>
      </c>
      <c r="C147" s="311" t="s">
        <v>633</v>
      </c>
      <c r="D147" s="227"/>
      <c r="E147" s="206">
        <v>1.8</v>
      </c>
      <c r="F147" s="206">
        <v>1.8</v>
      </c>
      <c r="G147" s="206"/>
      <c r="H147" s="228"/>
      <c r="I147" s="228" t="s">
        <v>727</v>
      </c>
      <c r="J147" s="228" t="s">
        <v>632</v>
      </c>
      <c r="K147" s="230" t="s">
        <v>339</v>
      </c>
    </row>
    <row r="148" spans="1:11" s="225" customFormat="1" ht="30">
      <c r="A148" s="198">
        <v>95</v>
      </c>
      <c r="B148" s="227" t="s">
        <v>797</v>
      </c>
      <c r="C148" s="311" t="s">
        <v>796</v>
      </c>
      <c r="D148" s="227"/>
      <c r="E148" s="206">
        <v>0.9</v>
      </c>
      <c r="F148" s="206">
        <v>0.9</v>
      </c>
      <c r="G148" s="206"/>
      <c r="H148" s="228"/>
      <c r="I148" s="228" t="s">
        <v>727</v>
      </c>
      <c r="J148" s="228" t="s">
        <v>632</v>
      </c>
      <c r="K148" s="230" t="s">
        <v>339</v>
      </c>
    </row>
    <row r="149" spans="1:11" s="225" customFormat="1" ht="30">
      <c r="A149" s="198">
        <v>96</v>
      </c>
      <c r="B149" s="227" t="s">
        <v>798</v>
      </c>
      <c r="C149" s="311" t="s">
        <v>796</v>
      </c>
      <c r="D149" s="227"/>
      <c r="E149" s="206">
        <v>23.7</v>
      </c>
      <c r="F149" s="206">
        <v>23.7</v>
      </c>
      <c r="G149" s="206"/>
      <c r="H149" s="228"/>
      <c r="I149" s="228" t="s">
        <v>727</v>
      </c>
      <c r="J149" s="228" t="s">
        <v>632</v>
      </c>
      <c r="K149" s="230" t="s">
        <v>339</v>
      </c>
    </row>
    <row r="150" spans="1:12" s="225" customFormat="1" ht="89.25">
      <c r="A150" s="198">
        <v>97</v>
      </c>
      <c r="B150" s="227" t="s">
        <v>824</v>
      </c>
      <c r="C150" s="311" t="s">
        <v>825</v>
      </c>
      <c r="D150" s="227"/>
      <c r="E150" s="206">
        <v>0.3</v>
      </c>
      <c r="F150" s="206"/>
      <c r="G150" s="206"/>
      <c r="H150" s="228"/>
      <c r="I150" s="381" t="s">
        <v>826</v>
      </c>
      <c r="J150" s="228" t="s">
        <v>73</v>
      </c>
      <c r="K150" s="230" t="s">
        <v>339</v>
      </c>
      <c r="L150" s="247" t="s">
        <v>821</v>
      </c>
    </row>
    <row r="151" spans="1:12" s="225" customFormat="1" ht="30">
      <c r="A151" s="198">
        <v>98</v>
      </c>
      <c r="B151" s="227" t="s">
        <v>827</v>
      </c>
      <c r="C151" s="311" t="s">
        <v>22</v>
      </c>
      <c r="D151" s="227"/>
      <c r="E151" s="206">
        <v>1</v>
      </c>
      <c r="F151" s="206">
        <v>1</v>
      </c>
      <c r="G151" s="206"/>
      <c r="H151" s="228"/>
      <c r="I151" s="228" t="s">
        <v>91</v>
      </c>
      <c r="J151" s="228" t="s">
        <v>73</v>
      </c>
      <c r="K151" s="230" t="s">
        <v>339</v>
      </c>
      <c r="L151" s="247" t="s">
        <v>821</v>
      </c>
    </row>
    <row r="152" spans="1:11" ht="15">
      <c r="A152" s="198"/>
      <c r="B152" s="29"/>
      <c r="C152" s="28"/>
      <c r="D152" s="364"/>
      <c r="E152" s="212"/>
      <c r="F152" s="213"/>
      <c r="G152" s="213"/>
      <c r="H152" s="198"/>
      <c r="I152" s="198"/>
      <c r="J152" s="198"/>
      <c r="K152" s="12"/>
    </row>
    <row r="153" spans="1:11" s="177" customFormat="1" ht="15">
      <c r="A153" s="185" t="s">
        <v>67</v>
      </c>
      <c r="B153" s="193" t="s">
        <v>41</v>
      </c>
      <c r="C153" s="186"/>
      <c r="D153" s="186"/>
      <c r="E153" s="294">
        <f>SUM(E154:E170)</f>
        <v>103.979</v>
      </c>
      <c r="F153" s="294">
        <f>SUM(F154:F170)</f>
        <v>100.52900000000001</v>
      </c>
      <c r="G153" s="294">
        <f>SUM(G154:G170)</f>
        <v>0</v>
      </c>
      <c r="H153" s="185"/>
      <c r="I153" s="185"/>
      <c r="J153" s="185"/>
      <c r="K153" s="178"/>
    </row>
    <row r="154" spans="1:11" s="208" customFormat="1" ht="30">
      <c r="A154" s="198">
        <v>99</v>
      </c>
      <c r="B154" s="265" t="s">
        <v>557</v>
      </c>
      <c r="C154" s="207" t="s">
        <v>549</v>
      </c>
      <c r="D154" s="28"/>
      <c r="E154" s="218">
        <v>9.8</v>
      </c>
      <c r="F154" s="218">
        <v>9.8</v>
      </c>
      <c r="G154" s="213"/>
      <c r="H154" s="28"/>
      <c r="I154" s="198" t="s">
        <v>92</v>
      </c>
      <c r="J154" s="198" t="s">
        <v>73</v>
      </c>
      <c r="K154" s="232" t="s">
        <v>339</v>
      </c>
    </row>
    <row r="155" spans="1:11" s="293" customFormat="1" ht="30">
      <c r="A155" s="198">
        <v>100</v>
      </c>
      <c r="B155" s="301" t="s">
        <v>608</v>
      </c>
      <c r="C155" s="231" t="s">
        <v>584</v>
      </c>
      <c r="D155" s="231"/>
      <c r="E155" s="241">
        <v>6.6</v>
      </c>
      <c r="F155" s="241">
        <v>6.6</v>
      </c>
      <c r="G155" s="241"/>
      <c r="H155" s="231"/>
      <c r="I155" s="230" t="s">
        <v>583</v>
      </c>
      <c r="J155" s="12" t="s">
        <v>701</v>
      </c>
      <c r="K155" s="232" t="s">
        <v>339</v>
      </c>
    </row>
    <row r="156" spans="1:11" s="291" customFormat="1" ht="30">
      <c r="A156" s="198">
        <v>101</v>
      </c>
      <c r="B156" s="301" t="s">
        <v>607</v>
      </c>
      <c r="C156" s="231" t="s">
        <v>563</v>
      </c>
      <c r="D156" s="231"/>
      <c r="E156" s="241">
        <v>25</v>
      </c>
      <c r="F156" s="241">
        <v>25</v>
      </c>
      <c r="G156" s="241"/>
      <c r="H156" s="231"/>
      <c r="I156" s="230" t="s">
        <v>564</v>
      </c>
      <c r="J156" s="12" t="s">
        <v>701</v>
      </c>
      <c r="K156" s="230" t="s">
        <v>339</v>
      </c>
    </row>
    <row r="157" spans="1:11" s="225" customFormat="1" ht="30">
      <c r="A157" s="198">
        <v>102</v>
      </c>
      <c r="B157" s="227" t="s">
        <v>636</v>
      </c>
      <c r="C157" s="311" t="s">
        <v>635</v>
      </c>
      <c r="D157" s="227"/>
      <c r="E157" s="206">
        <v>26</v>
      </c>
      <c r="F157" s="206">
        <v>26</v>
      </c>
      <c r="G157" s="206"/>
      <c r="H157" s="228"/>
      <c r="I157" s="228" t="s">
        <v>730</v>
      </c>
      <c r="J157" s="228" t="s">
        <v>632</v>
      </c>
      <c r="K157" s="230" t="s">
        <v>339</v>
      </c>
    </row>
    <row r="158" spans="1:11" s="247" customFormat="1" ht="30">
      <c r="A158" s="198">
        <v>103</v>
      </c>
      <c r="B158" s="243" t="s">
        <v>655</v>
      </c>
      <c r="C158" s="312" t="s">
        <v>654</v>
      </c>
      <c r="D158" s="244"/>
      <c r="E158" s="245">
        <v>4.5</v>
      </c>
      <c r="F158" s="245">
        <v>4</v>
      </c>
      <c r="G158" s="245"/>
      <c r="H158" s="244"/>
      <c r="I158" s="244" t="s">
        <v>653</v>
      </c>
      <c r="J158" s="242" t="s">
        <v>646</v>
      </c>
      <c r="K158" s="230" t="s">
        <v>339</v>
      </c>
    </row>
    <row r="159" spans="1:11" s="247" customFormat="1" ht="45">
      <c r="A159" s="198">
        <v>104</v>
      </c>
      <c r="B159" s="243" t="s">
        <v>672</v>
      </c>
      <c r="C159" s="312" t="s">
        <v>671</v>
      </c>
      <c r="D159" s="244"/>
      <c r="E159" s="245">
        <v>1</v>
      </c>
      <c r="F159" s="245">
        <v>0</v>
      </c>
      <c r="G159" s="245"/>
      <c r="H159" s="244"/>
      <c r="I159" s="244" t="s">
        <v>670</v>
      </c>
      <c r="J159" s="242" t="s">
        <v>646</v>
      </c>
      <c r="K159" s="230" t="s">
        <v>339</v>
      </c>
    </row>
    <row r="160" spans="1:11" s="247" customFormat="1" ht="30">
      <c r="A160" s="198">
        <v>105</v>
      </c>
      <c r="B160" s="243" t="s">
        <v>688</v>
      </c>
      <c r="C160" s="312" t="s">
        <v>687</v>
      </c>
      <c r="D160" s="244"/>
      <c r="E160" s="245">
        <v>4.5</v>
      </c>
      <c r="F160" s="245">
        <f>+E160*0.7</f>
        <v>3.15</v>
      </c>
      <c r="G160" s="245"/>
      <c r="H160" s="244"/>
      <c r="I160" s="244" t="s">
        <v>686</v>
      </c>
      <c r="J160" s="242" t="s">
        <v>646</v>
      </c>
      <c r="K160" s="230" t="s">
        <v>339</v>
      </c>
    </row>
    <row r="161" spans="1:11" ht="30">
      <c r="A161" s="198">
        <v>106</v>
      </c>
      <c r="B161" s="32" t="s">
        <v>700</v>
      </c>
      <c r="C161" s="78" t="s">
        <v>699</v>
      </c>
      <c r="D161" s="82"/>
      <c r="E161" s="33">
        <v>1.29</v>
      </c>
      <c r="F161" s="33">
        <v>1.29</v>
      </c>
      <c r="G161" s="31"/>
      <c r="H161" s="198"/>
      <c r="I161" s="12" t="s">
        <v>734</v>
      </c>
      <c r="J161" s="198" t="s">
        <v>689</v>
      </c>
      <c r="K161" s="226" t="s">
        <v>339</v>
      </c>
    </row>
    <row r="162" spans="1:11" ht="30">
      <c r="A162" s="198">
        <v>107</v>
      </c>
      <c r="B162" s="48" t="s">
        <v>698</v>
      </c>
      <c r="C162" s="28" t="s">
        <v>697</v>
      </c>
      <c r="D162" s="82"/>
      <c r="E162" s="51">
        <v>1.089</v>
      </c>
      <c r="F162" s="51">
        <v>1.089</v>
      </c>
      <c r="G162" s="31"/>
      <c r="H162" s="198"/>
      <c r="I162" s="49" t="s">
        <v>735</v>
      </c>
      <c r="J162" s="198" t="s">
        <v>689</v>
      </c>
      <c r="K162" s="226" t="s">
        <v>339</v>
      </c>
    </row>
    <row r="163" spans="1:11" ht="60">
      <c r="A163" s="198">
        <v>108</v>
      </c>
      <c r="B163" s="29" t="s">
        <v>813</v>
      </c>
      <c r="C163" s="28" t="s">
        <v>814</v>
      </c>
      <c r="D163" s="364"/>
      <c r="E163" s="30">
        <v>1</v>
      </c>
      <c r="F163" s="31">
        <v>1</v>
      </c>
      <c r="G163" s="31"/>
      <c r="H163" s="198"/>
      <c r="I163" s="49" t="s">
        <v>815</v>
      </c>
      <c r="J163" s="198" t="s">
        <v>689</v>
      </c>
      <c r="K163" s="232" t="s">
        <v>816</v>
      </c>
    </row>
    <row r="164" spans="1:12" ht="30">
      <c r="A164" s="198">
        <v>109</v>
      </c>
      <c r="B164" s="29" t="s">
        <v>840</v>
      </c>
      <c r="C164" s="28" t="s">
        <v>839</v>
      </c>
      <c r="D164" s="364"/>
      <c r="E164" s="30">
        <v>0.3</v>
      </c>
      <c r="F164" s="31">
        <v>0.3</v>
      </c>
      <c r="G164" s="31"/>
      <c r="H164" s="198"/>
      <c r="I164" s="49" t="s">
        <v>835</v>
      </c>
      <c r="J164" s="198" t="s">
        <v>701</v>
      </c>
      <c r="K164" s="232"/>
      <c r="L164" s="247" t="s">
        <v>821</v>
      </c>
    </row>
    <row r="165" spans="1:12" ht="15">
      <c r="A165" s="198">
        <v>110</v>
      </c>
      <c r="B165" s="378" t="s">
        <v>838</v>
      </c>
      <c r="C165" s="378" t="s">
        <v>836</v>
      </c>
      <c r="D165" s="378" t="s">
        <v>837</v>
      </c>
      <c r="E165" s="379">
        <v>1</v>
      </c>
      <c r="F165" s="379">
        <v>1</v>
      </c>
      <c r="G165" s="379"/>
      <c r="H165" s="230"/>
      <c r="I165" s="380" t="s">
        <v>705</v>
      </c>
      <c r="J165" s="198" t="s">
        <v>702</v>
      </c>
      <c r="K165" s="232"/>
      <c r="L165" s="247" t="s">
        <v>821</v>
      </c>
    </row>
    <row r="166" spans="1:12" ht="15">
      <c r="A166" s="198">
        <v>111</v>
      </c>
      <c r="B166" s="378" t="s">
        <v>847</v>
      </c>
      <c r="C166" s="378" t="s">
        <v>563</v>
      </c>
      <c r="D166" s="378"/>
      <c r="E166" s="379">
        <v>6</v>
      </c>
      <c r="F166" s="379">
        <v>5.8</v>
      </c>
      <c r="G166" s="379"/>
      <c r="H166" s="230"/>
      <c r="I166" s="380" t="s">
        <v>846</v>
      </c>
      <c r="J166" s="198" t="s">
        <v>702</v>
      </c>
      <c r="K166" s="232"/>
      <c r="L166" s="247" t="s">
        <v>821</v>
      </c>
    </row>
    <row r="167" spans="1:12" ht="15">
      <c r="A167" s="198">
        <v>112</v>
      </c>
      <c r="B167" s="378" t="s">
        <v>848</v>
      </c>
      <c r="C167" s="378" t="s">
        <v>563</v>
      </c>
      <c r="D167" s="378"/>
      <c r="E167" s="379">
        <v>5.3</v>
      </c>
      <c r="F167" s="379">
        <v>5.1</v>
      </c>
      <c r="G167" s="379"/>
      <c r="H167" s="230"/>
      <c r="I167" s="380" t="s">
        <v>846</v>
      </c>
      <c r="J167" s="198" t="s">
        <v>702</v>
      </c>
      <c r="K167" s="232"/>
      <c r="L167" s="247" t="s">
        <v>821</v>
      </c>
    </row>
    <row r="168" spans="1:12" ht="15">
      <c r="A168" s="198">
        <v>113</v>
      </c>
      <c r="B168" s="378" t="s">
        <v>849</v>
      </c>
      <c r="C168" s="378" t="s">
        <v>563</v>
      </c>
      <c r="D168" s="378"/>
      <c r="E168" s="379">
        <v>7.1</v>
      </c>
      <c r="F168" s="379">
        <v>6.9</v>
      </c>
      <c r="G168" s="379"/>
      <c r="H168" s="230"/>
      <c r="I168" s="380" t="s">
        <v>783</v>
      </c>
      <c r="J168" s="198" t="s">
        <v>702</v>
      </c>
      <c r="K168" s="232"/>
      <c r="L168" s="247" t="s">
        <v>821</v>
      </c>
    </row>
    <row r="169" spans="1:12" ht="15">
      <c r="A169" s="198">
        <v>114</v>
      </c>
      <c r="B169" s="378" t="s">
        <v>850</v>
      </c>
      <c r="C169" s="378" t="s">
        <v>563</v>
      </c>
      <c r="D169" s="378"/>
      <c r="E169" s="379">
        <v>3.5</v>
      </c>
      <c r="F169" s="379">
        <v>3.5</v>
      </c>
      <c r="G169" s="379"/>
      <c r="H169" s="230"/>
      <c r="I169" s="380" t="s">
        <v>783</v>
      </c>
      <c r="J169" s="198" t="s">
        <v>702</v>
      </c>
      <c r="K169" s="232"/>
      <c r="L169" s="247" t="s">
        <v>821</v>
      </c>
    </row>
    <row r="170" spans="1:11" ht="15">
      <c r="A170" s="198"/>
      <c r="B170" s="48"/>
      <c r="C170" s="308"/>
      <c r="D170" s="364"/>
      <c r="E170" s="214"/>
      <c r="F170" s="214"/>
      <c r="G170" s="213"/>
      <c r="H170" s="198"/>
      <c r="I170" s="49"/>
      <c r="J170" s="49"/>
      <c r="K170" s="12"/>
    </row>
    <row r="171" spans="1:11" s="180" customFormat="1" ht="15">
      <c r="A171" s="185" t="s">
        <v>436</v>
      </c>
      <c r="B171" s="295" t="s">
        <v>624</v>
      </c>
      <c r="C171" s="318"/>
      <c r="D171" s="296"/>
      <c r="E171" s="297">
        <f>SUM(E172:E173)</f>
        <v>4</v>
      </c>
      <c r="F171" s="297">
        <f>SUM(F172:F173)</f>
        <v>3</v>
      </c>
      <c r="G171" s="297">
        <f>SUM(G172:G173)</f>
        <v>0</v>
      </c>
      <c r="H171" s="185"/>
      <c r="I171" s="298"/>
      <c r="J171" s="298"/>
      <c r="K171" s="179"/>
    </row>
    <row r="172" spans="1:11" s="291" customFormat="1" ht="30">
      <c r="A172" s="198">
        <v>115</v>
      </c>
      <c r="B172" s="276" t="s">
        <v>627</v>
      </c>
      <c r="C172" s="320" t="s">
        <v>778</v>
      </c>
      <c r="D172" s="280"/>
      <c r="E172" s="283">
        <v>4</v>
      </c>
      <c r="F172" s="283">
        <v>3</v>
      </c>
      <c r="G172" s="283"/>
      <c r="H172" s="277"/>
      <c r="I172" s="282" t="s">
        <v>771</v>
      </c>
      <c r="J172" s="268" t="s">
        <v>702</v>
      </c>
      <c r="K172" s="230" t="s">
        <v>339</v>
      </c>
    </row>
    <row r="173" spans="1:11" s="291" customFormat="1" ht="15">
      <c r="A173" s="160"/>
      <c r="B173" s="285"/>
      <c r="C173" s="322"/>
      <c r="D173" s="286"/>
      <c r="E173" s="287"/>
      <c r="F173" s="287"/>
      <c r="G173" s="287"/>
      <c r="H173" s="288"/>
      <c r="I173" s="289"/>
      <c r="J173" s="289"/>
      <c r="K173" s="290"/>
    </row>
    <row r="174" spans="1:11" s="58" customFormat="1" ht="15">
      <c r="A174" s="401" t="s">
        <v>172</v>
      </c>
      <c r="B174" s="401"/>
      <c r="C174" s="20"/>
      <c r="D174" s="20"/>
      <c r="E174" s="222">
        <f>E6+E11+E14+E17+E21+E35+E37+E39+E43+E49+E53+E55+E141+E153+E171</f>
        <v>501.77699999999993</v>
      </c>
      <c r="F174" s="222">
        <f>F6+F11+F14+F17+F21+F35+F37+F39+F43+F49+F53+F55+F141+F153+F171</f>
        <v>461.914</v>
      </c>
      <c r="G174" s="222">
        <f>G6+G11+G14+G17+G21+G35+G37+G39+G43+G49+G53+G55+G141+G153+G171</f>
        <v>0</v>
      </c>
      <c r="H174" s="20"/>
      <c r="I174" s="361"/>
      <c r="J174" s="361"/>
      <c r="K174" s="361"/>
    </row>
    <row r="175" spans="1:11" ht="15">
      <c r="A175" s="79"/>
      <c r="B175" s="359"/>
      <c r="C175" s="79"/>
      <c r="D175" s="79"/>
      <c r="E175" s="223"/>
      <c r="F175" s="223"/>
      <c r="G175" s="223"/>
      <c r="H175" s="79"/>
      <c r="I175" s="167"/>
      <c r="J175" s="167"/>
      <c r="K175" s="167"/>
    </row>
    <row r="176" spans="1:11" ht="15" customHeight="1">
      <c r="A176" s="362"/>
      <c r="B176" s="362"/>
      <c r="C176" s="362"/>
      <c r="D176" s="362"/>
      <c r="E176" s="362"/>
      <c r="F176" s="362"/>
      <c r="G176" s="362"/>
      <c r="H176" s="362"/>
      <c r="I176" s="362"/>
      <c r="J176" s="362"/>
      <c r="K176" s="362"/>
    </row>
    <row r="177" spans="1:11" ht="15" customHeight="1">
      <c r="A177" s="170"/>
      <c r="B177" s="359"/>
      <c r="C177" s="359"/>
      <c r="D177" s="359"/>
      <c r="E177" s="223"/>
      <c r="F177" s="223"/>
      <c r="G177" s="223"/>
      <c r="H177" s="79"/>
      <c r="I177" s="167"/>
      <c r="J177" s="167"/>
      <c r="K177" s="79"/>
    </row>
    <row r="178" spans="1:11" ht="15" customHeight="1">
      <c r="A178" s="170"/>
      <c r="B178" s="359"/>
      <c r="C178" s="359"/>
      <c r="D178" s="359"/>
      <c r="E178" s="306"/>
      <c r="F178" s="306"/>
      <c r="G178" s="306"/>
      <c r="H178" s="18"/>
      <c r="I178" s="307"/>
      <c r="J178" s="307"/>
      <c r="K178" s="307"/>
    </row>
    <row r="179" spans="1:11" ht="15" customHeight="1">
      <c r="A179" s="170"/>
      <c r="B179" s="360"/>
      <c r="C179" s="360"/>
      <c r="D179" s="360"/>
      <c r="E179" s="306"/>
      <c r="F179" s="306"/>
      <c r="G179" s="306"/>
      <c r="H179" s="18"/>
      <c r="I179" s="307"/>
      <c r="J179" s="307"/>
      <c r="K179" s="307"/>
    </row>
    <row r="180" spans="1:11" ht="15">
      <c r="A180" s="18"/>
      <c r="B180" s="360"/>
      <c r="C180" s="323"/>
      <c r="D180" s="18"/>
      <c r="E180" s="306"/>
      <c r="F180" s="306"/>
      <c r="G180" s="306"/>
      <c r="H180" s="18"/>
      <c r="I180" s="307"/>
      <c r="J180" s="307"/>
      <c r="K180" s="307"/>
    </row>
  </sheetData>
  <sheetProtection/>
  <autoFilter ref="A5:K179"/>
  <mergeCells count="12">
    <mergeCell ref="H4:H5"/>
    <mergeCell ref="I4:J4"/>
    <mergeCell ref="K4:K5"/>
    <mergeCell ref="A174:B174"/>
    <mergeCell ref="A1:K1"/>
    <mergeCell ref="A2:K2"/>
    <mergeCell ref="A4:A5"/>
    <mergeCell ref="B4:B5"/>
    <mergeCell ref="C4:C5"/>
    <mergeCell ref="D4:D5"/>
    <mergeCell ref="E4:E5"/>
    <mergeCell ref="F4:G4"/>
  </mergeCells>
  <printOptions/>
  <pageMargins left="0" right="0" top="0.5" bottom="0.5" header="0" footer="0"/>
  <pageSetup horizontalDpi="600" verticalDpi="600" orientation="landscape" paperSize="9" scale="95"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sheetPr>
    <tabColor theme="0" tint="-0.4999699890613556"/>
  </sheetPr>
  <dimension ref="A1:Q273"/>
  <sheetViews>
    <sheetView zoomScale="70" zoomScaleNormal="70" zoomScalePageLayoutView="0" workbookViewId="0" topLeftCell="A1">
      <pane ySplit="6" topLeftCell="A252" activePane="bottomLeft" state="frozen"/>
      <selection pane="topLeft" activeCell="A1" sqref="A1"/>
      <selection pane="bottomLeft" activeCell="B259" sqref="B259"/>
    </sheetView>
  </sheetViews>
  <sheetFormatPr defaultColWidth="10.421875" defaultRowHeight="15"/>
  <cols>
    <col min="1" max="1" width="9.140625" style="17" customWidth="1"/>
    <col min="2" max="2" width="75.7109375" style="17" customWidth="1"/>
    <col min="3" max="3" width="35.7109375" style="16" customWidth="1"/>
    <col min="4" max="4" width="48.7109375" style="17" customWidth="1"/>
    <col min="5" max="5" width="13.00390625" style="169" customWidth="1"/>
    <col min="6" max="6" width="15.140625" style="169" customWidth="1"/>
    <col min="7" max="7" width="13.28125" style="169" customWidth="1"/>
    <col min="8" max="8" width="13.421875" style="17" customWidth="1"/>
    <col min="9" max="9" width="15.57421875" style="17" customWidth="1"/>
    <col min="10" max="10" width="18.421875" style="16" customWidth="1"/>
    <col min="11" max="11" width="19.421875" style="17" customWidth="1"/>
    <col min="12" max="12" width="11.8515625" style="7" customWidth="1"/>
    <col min="13" max="16" width="10.421875" style="17" customWidth="1"/>
    <col min="17" max="17" width="18.421875" style="16" customWidth="1"/>
    <col min="18" max="16384" width="10.421875" style="17" customWidth="1"/>
  </cols>
  <sheetData>
    <row r="1" spans="1:12" s="15" customFormat="1" ht="21.75" customHeight="1">
      <c r="A1" s="407" t="s">
        <v>224</v>
      </c>
      <c r="B1" s="407"/>
      <c r="C1" s="407"/>
      <c r="D1" s="407"/>
      <c r="E1" s="407"/>
      <c r="F1" s="407"/>
      <c r="G1" s="407"/>
      <c r="H1" s="407"/>
      <c r="I1" s="407"/>
      <c r="J1" s="407"/>
      <c r="L1" s="1"/>
    </row>
    <row r="2" spans="1:12" s="15" customFormat="1" ht="18.75">
      <c r="A2" s="408" t="s">
        <v>278</v>
      </c>
      <c r="B2" s="408"/>
      <c r="C2" s="408"/>
      <c r="D2" s="408"/>
      <c r="E2" s="408"/>
      <c r="F2" s="408"/>
      <c r="G2" s="408"/>
      <c r="H2" s="408"/>
      <c r="I2" s="408"/>
      <c r="J2" s="408"/>
      <c r="L2" s="1"/>
    </row>
    <row r="3" spans="1:12" s="15" customFormat="1" ht="21.75" customHeight="1">
      <c r="A3" s="409" t="s">
        <v>277</v>
      </c>
      <c r="B3" s="409"/>
      <c r="C3" s="409"/>
      <c r="D3" s="409"/>
      <c r="E3" s="409"/>
      <c r="F3" s="409"/>
      <c r="G3" s="409"/>
      <c r="H3" s="409"/>
      <c r="I3" s="409"/>
      <c r="J3" s="409"/>
      <c r="L3" s="1"/>
    </row>
    <row r="4" spans="1:9" ht="10.5" customHeight="1">
      <c r="A4" s="2"/>
      <c r="B4" s="3"/>
      <c r="C4" s="2"/>
      <c r="D4" s="3"/>
      <c r="E4" s="4"/>
      <c r="F4" s="4"/>
      <c r="G4" s="4"/>
      <c r="H4" s="5"/>
      <c r="I4" s="6"/>
    </row>
    <row r="5" spans="1:17" ht="25.5" customHeight="1">
      <c r="A5" s="392" t="s">
        <v>136</v>
      </c>
      <c r="B5" s="392" t="s">
        <v>137</v>
      </c>
      <c r="C5" s="392" t="s">
        <v>135</v>
      </c>
      <c r="D5" s="392" t="s">
        <v>225</v>
      </c>
      <c r="E5" s="410" t="s">
        <v>138</v>
      </c>
      <c r="F5" s="410" t="s">
        <v>57</v>
      </c>
      <c r="G5" s="410"/>
      <c r="H5" s="411" t="s">
        <v>69</v>
      </c>
      <c r="I5" s="393" t="s">
        <v>139</v>
      </c>
      <c r="J5" s="395" t="s">
        <v>226</v>
      </c>
      <c r="K5" s="18" t="s">
        <v>444</v>
      </c>
      <c r="L5" s="10"/>
      <c r="M5" s="18"/>
      <c r="N5" s="18"/>
      <c r="O5" s="18"/>
      <c r="P5" s="18"/>
      <c r="Q5" s="395" t="s">
        <v>226</v>
      </c>
    </row>
    <row r="6" spans="1:17" ht="56.25" customHeight="1">
      <c r="A6" s="392"/>
      <c r="B6" s="392"/>
      <c r="C6" s="392"/>
      <c r="D6" s="392"/>
      <c r="E6" s="410"/>
      <c r="F6" s="8" t="s">
        <v>58</v>
      </c>
      <c r="G6" s="8" t="s">
        <v>59</v>
      </c>
      <c r="H6" s="411"/>
      <c r="I6" s="394"/>
      <c r="J6" s="396"/>
      <c r="K6" s="18" t="s">
        <v>445</v>
      </c>
      <c r="L6" s="10" t="s">
        <v>446</v>
      </c>
      <c r="M6" s="18"/>
      <c r="N6" s="18"/>
      <c r="O6" s="18"/>
      <c r="P6" s="18"/>
      <c r="Q6" s="396"/>
    </row>
    <row r="7" spans="1:17" ht="24.75" customHeight="1">
      <c r="A7" s="405" t="s">
        <v>503</v>
      </c>
      <c r="B7" s="406"/>
      <c r="C7" s="19"/>
      <c r="D7" s="20"/>
      <c r="E7" s="21">
        <f>E8+E24+E28+E42+E45+E59+E61+E64+E68+E71+E75+E77+E215+E217+E263</f>
        <v>848.2749999999999</v>
      </c>
      <c r="F7" s="21">
        <f>F8+F24+F28+F42+F45+F59+F61+F64+F68+F71+F75+F77+F215+F217+F263</f>
        <v>720.6139999999999</v>
      </c>
      <c r="G7" s="21">
        <f>G8+G24+G28+G42+G45+G59+G61+G64+G68+G71+G75+G77+G215+G217+G263</f>
        <v>4.81</v>
      </c>
      <c r="H7" s="20"/>
      <c r="I7" s="19"/>
      <c r="J7" s="19"/>
      <c r="K7" s="18"/>
      <c r="L7" s="10"/>
      <c r="M7" s="18"/>
      <c r="N7" s="18"/>
      <c r="O7" s="18"/>
      <c r="P7" s="18"/>
      <c r="Q7" s="19"/>
    </row>
    <row r="8" spans="1:17" ht="19.5" customHeight="1">
      <c r="A8" s="22" t="s">
        <v>142</v>
      </c>
      <c r="B8" s="23" t="s">
        <v>43</v>
      </c>
      <c r="C8" s="22"/>
      <c r="D8" s="23"/>
      <c r="E8" s="24">
        <f>SUM(E9:E23)</f>
        <v>32.43</v>
      </c>
      <c r="F8" s="24">
        <f>SUM(F9:F23)</f>
        <v>31.289999999999996</v>
      </c>
      <c r="G8" s="24">
        <f>SUM(G9:G23)</f>
        <v>0</v>
      </c>
      <c r="H8" s="24"/>
      <c r="I8" s="25"/>
      <c r="J8" s="26"/>
      <c r="K8" s="18"/>
      <c r="L8" s="10"/>
      <c r="M8" s="18"/>
      <c r="N8" s="18"/>
      <c r="O8" s="18"/>
      <c r="P8" s="18"/>
      <c r="Q8" s="26"/>
    </row>
    <row r="9" spans="1:17" ht="28.5" customHeight="1">
      <c r="A9" s="27">
        <v>1</v>
      </c>
      <c r="B9" s="28" t="s">
        <v>143</v>
      </c>
      <c r="C9" s="27" t="s">
        <v>140</v>
      </c>
      <c r="D9" s="29" t="s">
        <v>141</v>
      </c>
      <c r="E9" s="30">
        <v>0.6100000000000001</v>
      </c>
      <c r="F9" s="31">
        <v>0.55</v>
      </c>
      <c r="G9" s="31"/>
      <c r="H9" s="27"/>
      <c r="I9" s="27" t="s">
        <v>101</v>
      </c>
      <c r="J9" s="12" t="s">
        <v>447</v>
      </c>
      <c r="K9" s="18"/>
      <c r="L9" s="10"/>
      <c r="M9" s="18"/>
      <c r="N9" s="18"/>
      <c r="O9" s="18"/>
      <c r="P9" s="18"/>
      <c r="Q9" s="12" t="s">
        <v>227</v>
      </c>
    </row>
    <row r="10" spans="1:17" ht="45" customHeight="1">
      <c r="A10" s="27">
        <v>2</v>
      </c>
      <c r="B10" s="28" t="s">
        <v>104</v>
      </c>
      <c r="C10" s="27" t="s">
        <v>228</v>
      </c>
      <c r="D10" s="29"/>
      <c r="E10" s="30">
        <v>1</v>
      </c>
      <c r="F10" s="31">
        <v>0.8</v>
      </c>
      <c r="G10" s="31"/>
      <c r="H10" s="27" t="s">
        <v>70</v>
      </c>
      <c r="I10" s="27" t="s">
        <v>73</v>
      </c>
      <c r="J10" s="12" t="s">
        <v>447</v>
      </c>
      <c r="K10" s="18"/>
      <c r="L10" s="10"/>
      <c r="M10" s="18"/>
      <c r="N10" s="18"/>
      <c r="O10" s="18"/>
      <c r="P10" s="18"/>
      <c r="Q10" s="12" t="s">
        <v>227</v>
      </c>
    </row>
    <row r="11" spans="1:17" ht="33" customHeight="1">
      <c r="A11" s="27">
        <v>3</v>
      </c>
      <c r="B11" s="28" t="s">
        <v>144</v>
      </c>
      <c r="C11" s="27" t="s">
        <v>140</v>
      </c>
      <c r="D11" s="29" t="s">
        <v>145</v>
      </c>
      <c r="E11" s="30">
        <v>2</v>
      </c>
      <c r="F11" s="31">
        <v>2</v>
      </c>
      <c r="G11" s="31"/>
      <c r="H11" s="27"/>
      <c r="I11" s="27" t="s">
        <v>298</v>
      </c>
      <c r="J11" s="12" t="s">
        <v>447</v>
      </c>
      <c r="K11" s="18"/>
      <c r="L11" s="10"/>
      <c r="M11" s="18"/>
      <c r="N11" s="18"/>
      <c r="O11" s="18"/>
      <c r="P11" s="18"/>
      <c r="Q11" s="12" t="s">
        <v>227</v>
      </c>
    </row>
    <row r="12" spans="1:17" ht="15">
      <c r="A12" s="27">
        <v>4</v>
      </c>
      <c r="B12" s="28" t="s">
        <v>68</v>
      </c>
      <c r="C12" s="27"/>
      <c r="D12" s="29"/>
      <c r="E12" s="30">
        <v>2.87</v>
      </c>
      <c r="F12" s="31">
        <v>2.1</v>
      </c>
      <c r="G12" s="31"/>
      <c r="H12" s="27"/>
      <c r="I12" s="27" t="s">
        <v>107</v>
      </c>
      <c r="J12" s="12" t="s">
        <v>447</v>
      </c>
      <c r="K12" s="18"/>
      <c r="L12" s="10"/>
      <c r="M12" s="18"/>
      <c r="N12" s="18"/>
      <c r="O12" s="18"/>
      <c r="P12" s="18"/>
      <c r="Q12" s="12" t="s">
        <v>227</v>
      </c>
    </row>
    <row r="13" spans="1:17" ht="15">
      <c r="A13" s="27">
        <v>5</v>
      </c>
      <c r="B13" s="28" t="s">
        <v>56</v>
      </c>
      <c r="C13" s="27"/>
      <c r="D13" s="29"/>
      <c r="E13" s="30">
        <v>0.5</v>
      </c>
      <c r="F13" s="31">
        <v>0.5</v>
      </c>
      <c r="G13" s="31"/>
      <c r="H13" s="27"/>
      <c r="I13" s="27" t="s">
        <v>109</v>
      </c>
      <c r="J13" s="12" t="s">
        <v>447</v>
      </c>
      <c r="K13" s="18"/>
      <c r="L13" s="10"/>
      <c r="M13" s="18"/>
      <c r="N13" s="18"/>
      <c r="O13" s="18"/>
      <c r="P13" s="18"/>
      <c r="Q13" s="12" t="s">
        <v>227</v>
      </c>
    </row>
    <row r="14" spans="1:17" ht="20.25" customHeight="1">
      <c r="A14" s="27">
        <v>6</v>
      </c>
      <c r="B14" s="32" t="s">
        <v>299</v>
      </c>
      <c r="C14" s="12" t="s">
        <v>140</v>
      </c>
      <c r="D14" s="29"/>
      <c r="E14" s="33">
        <f>70000/10000</f>
        <v>7</v>
      </c>
      <c r="F14" s="33">
        <f>70000/10000</f>
        <v>7</v>
      </c>
      <c r="G14" s="31"/>
      <c r="H14" s="27"/>
      <c r="I14" s="12" t="s">
        <v>73</v>
      </c>
      <c r="J14" s="12" t="s">
        <v>447</v>
      </c>
      <c r="K14" s="18"/>
      <c r="L14" s="10"/>
      <c r="M14" s="18"/>
      <c r="N14" s="18"/>
      <c r="O14" s="18"/>
      <c r="P14" s="18"/>
      <c r="Q14" s="12" t="s">
        <v>227</v>
      </c>
    </row>
    <row r="15" spans="1:17" s="43" customFormat="1" ht="22.5" customHeight="1">
      <c r="A15" s="34">
        <v>7</v>
      </c>
      <c r="B15" s="35" t="s">
        <v>300</v>
      </c>
      <c r="C15" s="36" t="s">
        <v>301</v>
      </c>
      <c r="D15" s="37"/>
      <c r="E15" s="38">
        <v>1</v>
      </c>
      <c r="F15" s="38">
        <v>1</v>
      </c>
      <c r="G15" s="39"/>
      <c r="H15" s="34"/>
      <c r="I15" s="40" t="s">
        <v>73</v>
      </c>
      <c r="J15" s="40" t="s">
        <v>447</v>
      </c>
      <c r="K15" s="41" t="s">
        <v>504</v>
      </c>
      <c r="L15" s="42">
        <f>10324.4+1606</f>
        <v>11930.4</v>
      </c>
      <c r="M15" s="41"/>
      <c r="N15" s="41" t="s">
        <v>505</v>
      </c>
      <c r="O15" s="41"/>
      <c r="P15" s="41"/>
      <c r="Q15" s="40" t="s">
        <v>227</v>
      </c>
    </row>
    <row r="16" spans="1:17" s="43" customFormat="1" ht="22.5" customHeight="1">
      <c r="A16" s="34">
        <v>8</v>
      </c>
      <c r="B16" s="35" t="s">
        <v>229</v>
      </c>
      <c r="C16" s="36" t="s">
        <v>302</v>
      </c>
      <c r="D16" s="37"/>
      <c r="E16" s="38">
        <v>0.1</v>
      </c>
      <c r="F16" s="38">
        <v>0.1</v>
      </c>
      <c r="G16" s="39"/>
      <c r="H16" s="34"/>
      <c r="I16" s="40" t="s">
        <v>73</v>
      </c>
      <c r="J16" s="40" t="s">
        <v>447</v>
      </c>
      <c r="K16" s="41" t="s">
        <v>506</v>
      </c>
      <c r="L16" s="42">
        <f>1011.1+68.3</f>
        <v>1079.4</v>
      </c>
      <c r="M16" s="41"/>
      <c r="N16" s="41" t="s">
        <v>505</v>
      </c>
      <c r="O16" s="41"/>
      <c r="P16" s="41"/>
      <c r="Q16" s="40" t="s">
        <v>227</v>
      </c>
    </row>
    <row r="17" spans="1:17" s="43" customFormat="1" ht="30">
      <c r="A17" s="34">
        <v>9</v>
      </c>
      <c r="B17" s="44" t="s">
        <v>315</v>
      </c>
      <c r="C17" s="34" t="s">
        <v>140</v>
      </c>
      <c r="D17" s="37"/>
      <c r="E17" s="45">
        <v>12.5</v>
      </c>
      <c r="F17" s="39">
        <v>12.5</v>
      </c>
      <c r="G17" s="39"/>
      <c r="H17" s="34"/>
      <c r="I17" s="34" t="s">
        <v>97</v>
      </c>
      <c r="J17" s="40" t="s">
        <v>447</v>
      </c>
      <c r="K17" s="41" t="s">
        <v>507</v>
      </c>
      <c r="L17" s="42">
        <f>25924.8+965.6</f>
        <v>26890.399999999998</v>
      </c>
      <c r="M17" s="41"/>
      <c r="N17" s="41" t="s">
        <v>508</v>
      </c>
      <c r="O17" s="41"/>
      <c r="P17" s="41"/>
      <c r="Q17" s="40" t="s">
        <v>227</v>
      </c>
    </row>
    <row r="18" spans="1:17" ht="15">
      <c r="A18" s="27">
        <v>10</v>
      </c>
      <c r="B18" s="28" t="s">
        <v>316</v>
      </c>
      <c r="C18" s="27" t="s">
        <v>171</v>
      </c>
      <c r="D18" s="29"/>
      <c r="E18" s="30">
        <v>0.11</v>
      </c>
      <c r="F18" s="31">
        <v>0.1</v>
      </c>
      <c r="G18" s="31"/>
      <c r="H18" s="27"/>
      <c r="I18" s="27" t="s">
        <v>111</v>
      </c>
      <c r="J18" s="12" t="s">
        <v>447</v>
      </c>
      <c r="K18" s="18"/>
      <c r="L18" s="10"/>
      <c r="M18" s="18"/>
      <c r="N18" s="18"/>
      <c r="O18" s="18"/>
      <c r="P18" s="18"/>
      <c r="Q18" s="12" t="s">
        <v>227</v>
      </c>
    </row>
    <row r="19" spans="1:17" s="43" customFormat="1" ht="30">
      <c r="A19" s="34">
        <v>11</v>
      </c>
      <c r="B19" s="46" t="s">
        <v>217</v>
      </c>
      <c r="C19" s="34" t="s">
        <v>442</v>
      </c>
      <c r="D19" s="47" t="s">
        <v>218</v>
      </c>
      <c r="E19" s="45">
        <v>1.2</v>
      </c>
      <c r="F19" s="39">
        <v>1.2</v>
      </c>
      <c r="G19" s="39"/>
      <c r="H19" s="34"/>
      <c r="I19" s="34" t="s">
        <v>73</v>
      </c>
      <c r="J19" s="40" t="s">
        <v>447</v>
      </c>
      <c r="K19" s="41" t="s">
        <v>509</v>
      </c>
      <c r="L19" s="42">
        <f>11855+616.2</f>
        <v>12471.2</v>
      </c>
      <c r="M19" s="41"/>
      <c r="N19" s="41" t="s">
        <v>505</v>
      </c>
      <c r="O19" s="41"/>
      <c r="P19" s="41"/>
      <c r="Q19" s="40" t="s">
        <v>227</v>
      </c>
    </row>
    <row r="20" spans="1:17" s="43" customFormat="1" ht="18" customHeight="1">
      <c r="A20" s="34">
        <v>12</v>
      </c>
      <c r="B20" s="46" t="s">
        <v>230</v>
      </c>
      <c r="C20" s="34" t="s">
        <v>231</v>
      </c>
      <c r="D20" s="47"/>
      <c r="E20" s="45">
        <v>2</v>
      </c>
      <c r="F20" s="39">
        <v>1.9</v>
      </c>
      <c r="G20" s="39"/>
      <c r="H20" s="34"/>
      <c r="I20" s="34" t="s">
        <v>23</v>
      </c>
      <c r="J20" s="40" t="s">
        <v>447</v>
      </c>
      <c r="K20" s="41" t="s">
        <v>448</v>
      </c>
      <c r="L20" s="11">
        <f>17368.9+62.8</f>
        <v>17431.7</v>
      </c>
      <c r="M20" s="41"/>
      <c r="N20" s="41" t="s">
        <v>449</v>
      </c>
      <c r="O20" s="41"/>
      <c r="P20" s="41"/>
      <c r="Q20" s="40" t="s">
        <v>232</v>
      </c>
    </row>
    <row r="21" spans="1:17" ht="28.5" customHeight="1">
      <c r="A21" s="27">
        <v>13</v>
      </c>
      <c r="B21" s="48" t="s">
        <v>233</v>
      </c>
      <c r="C21" s="49" t="s">
        <v>234</v>
      </c>
      <c r="D21" s="50" t="s">
        <v>235</v>
      </c>
      <c r="E21" s="51">
        <v>0.7</v>
      </c>
      <c r="F21" s="51">
        <v>0.7</v>
      </c>
      <c r="G21" s="31"/>
      <c r="H21" s="27"/>
      <c r="I21" s="49" t="s">
        <v>54</v>
      </c>
      <c r="J21" s="12" t="s">
        <v>447</v>
      </c>
      <c r="K21" s="18"/>
      <c r="L21" s="10"/>
      <c r="M21" s="18"/>
      <c r="N21" s="18"/>
      <c r="O21" s="18"/>
      <c r="P21" s="18"/>
      <c r="Q21" s="12" t="s">
        <v>236</v>
      </c>
    </row>
    <row r="22" spans="1:17" s="43" customFormat="1" ht="15">
      <c r="A22" s="34">
        <v>14</v>
      </c>
      <c r="B22" s="46" t="s">
        <v>450</v>
      </c>
      <c r="C22" s="34" t="s">
        <v>237</v>
      </c>
      <c r="D22" s="47"/>
      <c r="E22" s="45">
        <v>0.84</v>
      </c>
      <c r="F22" s="39">
        <v>0.84</v>
      </c>
      <c r="G22" s="39"/>
      <c r="H22" s="34"/>
      <c r="I22" s="34" t="s">
        <v>23</v>
      </c>
      <c r="J22" s="40" t="s">
        <v>451</v>
      </c>
      <c r="K22" s="41" t="s">
        <v>452</v>
      </c>
      <c r="L22" s="42">
        <f>7686.8+49.2</f>
        <v>7736</v>
      </c>
      <c r="M22" s="41"/>
      <c r="N22" s="41" t="s">
        <v>449</v>
      </c>
      <c r="O22" s="41"/>
      <c r="P22" s="41"/>
      <c r="Q22" s="40" t="s">
        <v>238</v>
      </c>
    </row>
    <row r="23" spans="1:17" s="58" customFormat="1" ht="15">
      <c r="A23" s="403"/>
      <c r="B23" s="403"/>
      <c r="C23" s="52"/>
      <c r="D23" s="53"/>
      <c r="E23" s="54"/>
      <c r="F23" s="54"/>
      <c r="G23" s="54"/>
      <c r="H23" s="52"/>
      <c r="I23" s="55"/>
      <c r="J23" s="52"/>
      <c r="K23" s="18"/>
      <c r="L23" s="13"/>
      <c r="M23" s="56"/>
      <c r="N23" s="56"/>
      <c r="O23" s="57">
        <f>F22-O22</f>
        <v>0.84</v>
      </c>
      <c r="P23" s="56"/>
      <c r="Q23" s="52"/>
    </row>
    <row r="24" spans="1:17" ht="15">
      <c r="A24" s="59" t="s">
        <v>146</v>
      </c>
      <c r="B24" s="60" t="s">
        <v>44</v>
      </c>
      <c r="C24" s="59"/>
      <c r="D24" s="60"/>
      <c r="E24" s="61">
        <f>SUM(E25:E27)</f>
        <v>0.88</v>
      </c>
      <c r="F24" s="61">
        <f>SUM(F25:F27)</f>
        <v>0.83</v>
      </c>
      <c r="G24" s="61">
        <f>SUM(G25:G27)</f>
        <v>0.05</v>
      </c>
      <c r="H24" s="59"/>
      <c r="I24" s="59"/>
      <c r="J24" s="12"/>
      <c r="K24" s="18"/>
      <c r="L24" s="10"/>
      <c r="M24" s="18"/>
      <c r="N24" s="18"/>
      <c r="O24" s="18"/>
      <c r="P24" s="18"/>
      <c r="Q24" s="12"/>
    </row>
    <row r="25" spans="1:17" s="43" customFormat="1" ht="20.25" customHeight="1">
      <c r="A25" s="34">
        <v>15</v>
      </c>
      <c r="B25" s="62" t="s">
        <v>303</v>
      </c>
      <c r="C25" s="40" t="s">
        <v>304</v>
      </c>
      <c r="D25" s="63"/>
      <c r="E25" s="64">
        <v>0.83</v>
      </c>
      <c r="F25" s="64">
        <v>0.83</v>
      </c>
      <c r="G25" s="65"/>
      <c r="H25" s="66"/>
      <c r="I25" s="40" t="s">
        <v>85</v>
      </c>
      <c r="J25" s="40" t="s">
        <v>447</v>
      </c>
      <c r="K25" s="67" t="s">
        <v>453</v>
      </c>
      <c r="L25" s="42"/>
      <c r="M25" s="41"/>
      <c r="N25" s="41"/>
      <c r="O25" s="41"/>
      <c r="P25" s="41"/>
      <c r="Q25" s="40" t="s">
        <v>227</v>
      </c>
    </row>
    <row r="26" spans="1:17" ht="37.5" customHeight="1">
      <c r="A26" s="27">
        <v>16</v>
      </c>
      <c r="B26" s="32" t="s">
        <v>239</v>
      </c>
      <c r="C26" s="12" t="s">
        <v>240</v>
      </c>
      <c r="D26" s="28" t="s">
        <v>241</v>
      </c>
      <c r="E26" s="33">
        <v>0.05</v>
      </c>
      <c r="F26" s="33">
        <v>0</v>
      </c>
      <c r="G26" s="31">
        <v>0.05</v>
      </c>
      <c r="H26" s="59"/>
      <c r="I26" s="12" t="s">
        <v>102</v>
      </c>
      <c r="J26" s="12" t="s">
        <v>447</v>
      </c>
      <c r="K26" s="68"/>
      <c r="L26" s="10"/>
      <c r="M26" s="18"/>
      <c r="N26" s="18"/>
      <c r="O26" s="18"/>
      <c r="P26" s="18"/>
      <c r="Q26" s="12" t="s">
        <v>339</v>
      </c>
    </row>
    <row r="27" spans="1:17" s="58" customFormat="1" ht="12" customHeight="1">
      <c r="A27" s="403"/>
      <c r="B27" s="403"/>
      <c r="C27" s="59"/>
      <c r="D27" s="60"/>
      <c r="E27" s="61"/>
      <c r="F27" s="61"/>
      <c r="G27" s="61"/>
      <c r="H27" s="59"/>
      <c r="I27" s="59"/>
      <c r="J27" s="52"/>
      <c r="K27" s="68"/>
      <c r="L27" s="13"/>
      <c r="M27" s="56"/>
      <c r="N27" s="56"/>
      <c r="O27" s="56"/>
      <c r="P27" s="56"/>
      <c r="Q27" s="52"/>
    </row>
    <row r="28" spans="1:17" ht="15">
      <c r="A28" s="59" t="s">
        <v>150</v>
      </c>
      <c r="B28" s="60" t="s">
        <v>131</v>
      </c>
      <c r="C28" s="59"/>
      <c r="D28" s="60"/>
      <c r="E28" s="61">
        <f>SUM(E29:E41)</f>
        <v>23.320000000000004</v>
      </c>
      <c r="F28" s="61">
        <f>SUM(F29:F41)</f>
        <v>20.2</v>
      </c>
      <c r="G28" s="61">
        <f>SUM(G29:G41)</f>
        <v>0</v>
      </c>
      <c r="H28" s="59"/>
      <c r="I28" s="59"/>
      <c r="J28" s="12"/>
      <c r="K28" s="68"/>
      <c r="L28" s="10"/>
      <c r="M28" s="18"/>
      <c r="N28" s="18"/>
      <c r="O28" s="18"/>
      <c r="P28" s="18"/>
      <c r="Q28" s="12"/>
    </row>
    <row r="29" spans="1:17" ht="15">
      <c r="A29" s="27">
        <v>17</v>
      </c>
      <c r="B29" s="28" t="s">
        <v>87</v>
      </c>
      <c r="C29" s="27" t="s">
        <v>80</v>
      </c>
      <c r="D29" s="29"/>
      <c r="E29" s="30">
        <v>0.2</v>
      </c>
      <c r="F29" s="31">
        <v>0.2</v>
      </c>
      <c r="G29" s="31"/>
      <c r="H29" s="27"/>
      <c r="I29" s="27" t="s">
        <v>88</v>
      </c>
      <c r="J29" s="12" t="s">
        <v>447</v>
      </c>
      <c r="K29" s="18"/>
      <c r="L29" s="10"/>
      <c r="M29" s="18"/>
      <c r="N29" s="18"/>
      <c r="O29" s="18"/>
      <c r="P29" s="18"/>
      <c r="Q29" s="12" t="s">
        <v>227</v>
      </c>
    </row>
    <row r="30" spans="1:17" ht="22.5" customHeight="1">
      <c r="A30" s="27">
        <v>18</v>
      </c>
      <c r="B30" s="28" t="s">
        <v>63</v>
      </c>
      <c r="C30" s="27" t="s">
        <v>140</v>
      </c>
      <c r="D30" s="29" t="s">
        <v>141</v>
      </c>
      <c r="E30" s="30">
        <v>0.25</v>
      </c>
      <c r="F30" s="31">
        <v>0.25</v>
      </c>
      <c r="G30" s="31"/>
      <c r="H30" s="27"/>
      <c r="I30" s="27" t="s">
        <v>101</v>
      </c>
      <c r="J30" s="12" t="s">
        <v>447</v>
      </c>
      <c r="K30" s="18"/>
      <c r="L30" s="10"/>
      <c r="M30" s="18"/>
      <c r="N30" s="18"/>
      <c r="O30" s="18"/>
      <c r="P30" s="18"/>
      <c r="Q30" s="12" t="s">
        <v>227</v>
      </c>
    </row>
    <row r="31" spans="1:17" ht="15">
      <c r="A31" s="27">
        <v>19</v>
      </c>
      <c r="B31" s="28" t="s">
        <v>120</v>
      </c>
      <c r="C31" s="27" t="s">
        <v>80</v>
      </c>
      <c r="D31" s="29"/>
      <c r="E31" s="30">
        <v>3</v>
      </c>
      <c r="F31" s="31">
        <f>E31*0.8</f>
        <v>2.4000000000000004</v>
      </c>
      <c r="G31" s="31"/>
      <c r="H31" s="28"/>
      <c r="I31" s="27" t="s">
        <v>91</v>
      </c>
      <c r="J31" s="12" t="s">
        <v>447</v>
      </c>
      <c r="K31" s="18"/>
      <c r="L31" s="10"/>
      <c r="M31" s="18"/>
      <c r="N31" s="18"/>
      <c r="O31" s="18"/>
      <c r="P31" s="18"/>
      <c r="Q31" s="12" t="s">
        <v>227</v>
      </c>
    </row>
    <row r="32" spans="1:17" ht="15">
      <c r="A32" s="27">
        <v>20</v>
      </c>
      <c r="B32" s="28" t="s">
        <v>121</v>
      </c>
      <c r="C32" s="27" t="s">
        <v>80</v>
      </c>
      <c r="D32" s="29"/>
      <c r="E32" s="30">
        <v>1</v>
      </c>
      <c r="F32" s="69">
        <v>0.8</v>
      </c>
      <c r="G32" s="69"/>
      <c r="H32" s="28"/>
      <c r="I32" s="27" t="s">
        <v>93</v>
      </c>
      <c r="J32" s="12" t="s">
        <v>447</v>
      </c>
      <c r="K32" s="18"/>
      <c r="L32" s="10"/>
      <c r="M32" s="18"/>
      <c r="N32" s="18"/>
      <c r="O32" s="18"/>
      <c r="P32" s="18"/>
      <c r="Q32" s="12" t="s">
        <v>227</v>
      </c>
    </row>
    <row r="33" spans="1:17" ht="15">
      <c r="A33" s="27">
        <v>21</v>
      </c>
      <c r="B33" s="28" t="s">
        <v>122</v>
      </c>
      <c r="C33" s="27" t="s">
        <v>80</v>
      </c>
      <c r="D33" s="29"/>
      <c r="E33" s="30">
        <v>0.5</v>
      </c>
      <c r="F33" s="69">
        <v>0.5</v>
      </c>
      <c r="G33" s="69"/>
      <c r="H33" s="28"/>
      <c r="I33" s="27" t="s">
        <v>102</v>
      </c>
      <c r="J33" s="12" t="s">
        <v>447</v>
      </c>
      <c r="K33" s="18"/>
      <c r="L33" s="10"/>
      <c r="M33" s="18"/>
      <c r="N33" s="18"/>
      <c r="O33" s="18"/>
      <c r="P33" s="18"/>
      <c r="Q33" s="12" t="s">
        <v>227</v>
      </c>
    </row>
    <row r="34" spans="1:17" ht="15">
      <c r="A34" s="27">
        <v>22</v>
      </c>
      <c r="B34" s="28" t="s">
        <v>123</v>
      </c>
      <c r="C34" s="27" t="s">
        <v>80</v>
      </c>
      <c r="D34" s="29"/>
      <c r="E34" s="30">
        <v>0.48</v>
      </c>
      <c r="F34" s="69">
        <v>0.48</v>
      </c>
      <c r="G34" s="69"/>
      <c r="H34" s="28"/>
      <c r="I34" s="27" t="s">
        <v>107</v>
      </c>
      <c r="J34" s="12" t="s">
        <v>447</v>
      </c>
      <c r="K34" s="18"/>
      <c r="L34" s="10"/>
      <c r="M34" s="18"/>
      <c r="N34" s="18"/>
      <c r="O34" s="18"/>
      <c r="P34" s="18"/>
      <c r="Q34" s="12" t="s">
        <v>227</v>
      </c>
    </row>
    <row r="35" spans="1:17" ht="15">
      <c r="A35" s="27">
        <v>23</v>
      </c>
      <c r="B35" s="28" t="s">
        <v>124</v>
      </c>
      <c r="C35" s="27" t="s">
        <v>80</v>
      </c>
      <c r="D35" s="29"/>
      <c r="E35" s="30">
        <v>11.6</v>
      </c>
      <c r="F35" s="31">
        <f>E35*0.8</f>
        <v>9.28</v>
      </c>
      <c r="G35" s="31"/>
      <c r="H35" s="28"/>
      <c r="I35" s="27" t="s">
        <v>111</v>
      </c>
      <c r="J35" s="12" t="s">
        <v>447</v>
      </c>
      <c r="K35" s="18"/>
      <c r="L35" s="10"/>
      <c r="M35" s="18"/>
      <c r="N35" s="18"/>
      <c r="O35" s="18"/>
      <c r="P35" s="18"/>
      <c r="Q35" s="12" t="s">
        <v>227</v>
      </c>
    </row>
    <row r="36" spans="1:17" ht="15">
      <c r="A36" s="27">
        <v>24</v>
      </c>
      <c r="B36" s="28" t="s">
        <v>340</v>
      </c>
      <c r="C36" s="27" t="s">
        <v>80</v>
      </c>
      <c r="D36" s="29"/>
      <c r="E36" s="30">
        <v>0.3</v>
      </c>
      <c r="F36" s="31">
        <v>0.3</v>
      </c>
      <c r="G36" s="69"/>
      <c r="H36" s="28"/>
      <c r="I36" s="27" t="s">
        <v>91</v>
      </c>
      <c r="J36" s="12" t="s">
        <v>447</v>
      </c>
      <c r="K36" s="18"/>
      <c r="L36" s="10"/>
      <c r="M36" s="18"/>
      <c r="N36" s="18"/>
      <c r="O36" s="18"/>
      <c r="P36" s="18"/>
      <c r="Q36" s="12" t="s">
        <v>227</v>
      </c>
    </row>
    <row r="37" spans="1:17" ht="15">
      <c r="A37" s="27">
        <v>25</v>
      </c>
      <c r="B37" s="28" t="s">
        <v>341</v>
      </c>
      <c r="C37" s="27" t="s">
        <v>80</v>
      </c>
      <c r="D37" s="29"/>
      <c r="E37" s="30">
        <v>0.32</v>
      </c>
      <c r="F37" s="31">
        <v>0.32</v>
      </c>
      <c r="G37" s="69"/>
      <c r="H37" s="28"/>
      <c r="I37" s="27" t="s">
        <v>105</v>
      </c>
      <c r="J37" s="12" t="s">
        <v>447</v>
      </c>
      <c r="K37" s="18"/>
      <c r="L37" s="10"/>
      <c r="M37" s="18"/>
      <c r="N37" s="18"/>
      <c r="O37" s="18"/>
      <c r="P37" s="18"/>
      <c r="Q37" s="12" t="s">
        <v>227</v>
      </c>
    </row>
    <row r="38" spans="1:17" ht="15">
      <c r="A38" s="27">
        <v>26</v>
      </c>
      <c r="B38" s="28" t="s">
        <v>342</v>
      </c>
      <c r="C38" s="27" t="s">
        <v>80</v>
      </c>
      <c r="D38" s="29"/>
      <c r="E38" s="30">
        <v>0.12</v>
      </c>
      <c r="F38" s="31">
        <v>0.12</v>
      </c>
      <c r="G38" s="31"/>
      <c r="H38" s="28"/>
      <c r="I38" s="27" t="s">
        <v>101</v>
      </c>
      <c r="J38" s="12" t="s">
        <v>447</v>
      </c>
      <c r="K38" s="18"/>
      <c r="L38" s="10"/>
      <c r="M38" s="18"/>
      <c r="N38" s="18"/>
      <c r="O38" s="18"/>
      <c r="P38" s="18"/>
      <c r="Q38" s="12" t="s">
        <v>227</v>
      </c>
    </row>
    <row r="39" spans="1:17" ht="30" customHeight="1">
      <c r="A39" s="27">
        <v>27</v>
      </c>
      <c r="B39" s="48" t="s">
        <v>242</v>
      </c>
      <c r="C39" s="49" t="s">
        <v>243</v>
      </c>
      <c r="D39" s="50" t="s">
        <v>244</v>
      </c>
      <c r="E39" s="51">
        <v>5.5</v>
      </c>
      <c r="F39" s="51">
        <v>5.5</v>
      </c>
      <c r="G39" s="31"/>
      <c r="H39" s="27"/>
      <c r="I39" s="49" t="s">
        <v>85</v>
      </c>
      <c r="J39" s="12" t="s">
        <v>447</v>
      </c>
      <c r="K39" s="18"/>
      <c r="L39" s="10"/>
      <c r="M39" s="18"/>
      <c r="N39" s="18"/>
      <c r="O39" s="18"/>
      <c r="P39" s="18"/>
      <c r="Q39" s="12" t="s">
        <v>236</v>
      </c>
    </row>
    <row r="40" spans="1:17" ht="24.75" customHeight="1">
      <c r="A40" s="27"/>
      <c r="B40" s="48" t="s">
        <v>454</v>
      </c>
      <c r="C40" s="49" t="s">
        <v>206</v>
      </c>
      <c r="D40" s="50"/>
      <c r="E40" s="51">
        <v>0.05</v>
      </c>
      <c r="F40" s="51">
        <v>0.05</v>
      </c>
      <c r="G40" s="31"/>
      <c r="H40" s="27"/>
      <c r="I40" s="49" t="s">
        <v>86</v>
      </c>
      <c r="J40" s="12" t="s">
        <v>451</v>
      </c>
      <c r="K40" s="18"/>
      <c r="L40" s="10"/>
      <c r="M40" s="18"/>
      <c r="N40" s="18"/>
      <c r="O40" s="18"/>
      <c r="P40" s="18"/>
      <c r="Q40" s="12"/>
    </row>
    <row r="41" spans="1:17" s="58" customFormat="1" ht="15">
      <c r="A41" s="403"/>
      <c r="B41" s="403"/>
      <c r="C41" s="52"/>
      <c r="D41" s="70"/>
      <c r="E41" s="71"/>
      <c r="F41" s="71"/>
      <c r="G41" s="71"/>
      <c r="H41" s="60"/>
      <c r="I41" s="72"/>
      <c r="J41" s="52"/>
      <c r="K41" s="18"/>
      <c r="L41" s="13"/>
      <c r="M41" s="56"/>
      <c r="N41" s="56"/>
      <c r="O41" s="56"/>
      <c r="P41" s="56"/>
      <c r="Q41" s="52"/>
    </row>
    <row r="42" spans="1:17" ht="15">
      <c r="A42" s="59" t="s">
        <v>151</v>
      </c>
      <c r="B42" s="60" t="s">
        <v>245</v>
      </c>
      <c r="C42" s="59"/>
      <c r="D42" s="60"/>
      <c r="E42" s="61">
        <f>SUM(E43)</f>
        <v>10</v>
      </c>
      <c r="F42" s="61">
        <f>SUM(F43)</f>
        <v>9</v>
      </c>
      <c r="G42" s="61">
        <f>SUM(G43)</f>
        <v>0</v>
      </c>
      <c r="H42" s="59"/>
      <c r="I42" s="59"/>
      <c r="J42" s="12"/>
      <c r="K42" s="18"/>
      <c r="L42" s="10"/>
      <c r="M42" s="18"/>
      <c r="N42" s="18"/>
      <c r="O42" s="18"/>
      <c r="P42" s="18"/>
      <c r="Q42" s="12"/>
    </row>
    <row r="43" spans="1:17" ht="33" customHeight="1">
      <c r="A43" s="27">
        <v>28</v>
      </c>
      <c r="B43" s="28" t="s">
        <v>147</v>
      </c>
      <c r="C43" s="27" t="s">
        <v>148</v>
      </c>
      <c r="D43" s="29" t="s">
        <v>149</v>
      </c>
      <c r="E43" s="30">
        <v>10</v>
      </c>
      <c r="F43" s="31">
        <v>9</v>
      </c>
      <c r="G43" s="31"/>
      <c r="H43" s="27"/>
      <c r="I43" s="27" t="s">
        <v>91</v>
      </c>
      <c r="J43" s="12" t="s">
        <v>447</v>
      </c>
      <c r="K43" s="18"/>
      <c r="L43" s="10"/>
      <c r="M43" s="18"/>
      <c r="N43" s="18"/>
      <c r="O43" s="18"/>
      <c r="P43" s="18"/>
      <c r="Q43" s="12" t="s">
        <v>227</v>
      </c>
    </row>
    <row r="44" spans="1:17" s="58" customFormat="1" ht="15">
      <c r="A44" s="403"/>
      <c r="B44" s="403"/>
      <c r="C44" s="59"/>
      <c r="D44" s="60"/>
      <c r="E44" s="61"/>
      <c r="F44" s="61"/>
      <c r="G44" s="61"/>
      <c r="H44" s="60"/>
      <c r="I44" s="59"/>
      <c r="J44" s="52"/>
      <c r="K44" s="18"/>
      <c r="L44" s="13"/>
      <c r="M44" s="56"/>
      <c r="N44" s="56"/>
      <c r="O44" s="56"/>
      <c r="P44" s="56"/>
      <c r="Q44" s="52"/>
    </row>
    <row r="45" spans="1:17" s="58" customFormat="1" ht="15">
      <c r="A45" s="59" t="s">
        <v>152</v>
      </c>
      <c r="B45" s="60" t="s">
        <v>118</v>
      </c>
      <c r="C45" s="59"/>
      <c r="D45" s="60"/>
      <c r="E45" s="61">
        <f>SUM(E46:E58)</f>
        <v>30.020000000000003</v>
      </c>
      <c r="F45" s="61">
        <f>SUM(F46:F58)</f>
        <v>28.17</v>
      </c>
      <c r="G45" s="61">
        <f>SUM(G46:G58)</f>
        <v>0</v>
      </c>
      <c r="H45" s="60"/>
      <c r="I45" s="59"/>
      <c r="J45" s="52"/>
      <c r="K45" s="18"/>
      <c r="L45" s="13"/>
      <c r="M45" s="56"/>
      <c r="N45" s="56"/>
      <c r="O45" s="56"/>
      <c r="P45" s="56"/>
      <c r="Q45" s="52"/>
    </row>
    <row r="46" spans="1:17" ht="94.5" customHeight="1">
      <c r="A46" s="27">
        <v>29</v>
      </c>
      <c r="B46" s="48" t="s">
        <v>246</v>
      </c>
      <c r="C46" s="49" t="s">
        <v>247</v>
      </c>
      <c r="D46" s="50" t="s">
        <v>455</v>
      </c>
      <c r="E46" s="51">
        <v>1.6</v>
      </c>
      <c r="F46" s="51">
        <v>1.6</v>
      </c>
      <c r="G46" s="31"/>
      <c r="H46" s="27"/>
      <c r="I46" s="49" t="s">
        <v>105</v>
      </c>
      <c r="J46" s="12" t="s">
        <v>447</v>
      </c>
      <c r="K46" s="18"/>
      <c r="L46" s="10"/>
      <c r="M46" s="18"/>
      <c r="N46" s="18"/>
      <c r="O46" s="18"/>
      <c r="P46" s="18"/>
      <c r="Q46" s="12" t="s">
        <v>236</v>
      </c>
    </row>
    <row r="47" spans="1:17" ht="39" customHeight="1">
      <c r="A47" s="27">
        <v>30</v>
      </c>
      <c r="B47" s="48" t="s">
        <v>248</v>
      </c>
      <c r="C47" s="49" t="s">
        <v>249</v>
      </c>
      <c r="D47" s="50" t="s">
        <v>250</v>
      </c>
      <c r="E47" s="51">
        <v>0.85</v>
      </c>
      <c r="F47" s="51">
        <v>0.8</v>
      </c>
      <c r="G47" s="31"/>
      <c r="H47" s="27"/>
      <c r="I47" s="49" t="s">
        <v>111</v>
      </c>
      <c r="J47" s="12" t="s">
        <v>447</v>
      </c>
      <c r="K47" s="18"/>
      <c r="L47" s="10"/>
      <c r="M47" s="18"/>
      <c r="N47" s="18"/>
      <c r="O47" s="18"/>
      <c r="P47" s="18"/>
      <c r="Q47" s="12" t="s">
        <v>339</v>
      </c>
    </row>
    <row r="48" spans="1:17" s="43" customFormat="1" ht="38.25" customHeight="1">
      <c r="A48" s="34">
        <v>31</v>
      </c>
      <c r="B48" s="73" t="s">
        <v>251</v>
      </c>
      <c r="C48" s="74" t="s">
        <v>252</v>
      </c>
      <c r="D48" s="75" t="s">
        <v>253</v>
      </c>
      <c r="E48" s="76">
        <v>0.15</v>
      </c>
      <c r="F48" s="76">
        <v>0.1</v>
      </c>
      <c r="G48" s="39"/>
      <c r="H48" s="34"/>
      <c r="I48" s="74" t="s">
        <v>111</v>
      </c>
      <c r="J48" s="40" t="s">
        <v>447</v>
      </c>
      <c r="K48" s="41" t="s">
        <v>510</v>
      </c>
      <c r="L48" s="42">
        <f>1349+218</f>
        <v>1567</v>
      </c>
      <c r="M48" s="41"/>
      <c r="N48" s="41"/>
      <c r="O48" s="41"/>
      <c r="P48" s="41"/>
      <c r="Q48" s="40" t="s">
        <v>339</v>
      </c>
    </row>
    <row r="49" spans="1:17" ht="33.75" customHeight="1">
      <c r="A49" s="27">
        <v>32</v>
      </c>
      <c r="B49" s="28" t="s">
        <v>153</v>
      </c>
      <c r="C49" s="27" t="s">
        <v>154</v>
      </c>
      <c r="D49" s="29" t="s">
        <v>155</v>
      </c>
      <c r="E49" s="30">
        <v>0.4</v>
      </c>
      <c r="F49" s="31">
        <v>0.4</v>
      </c>
      <c r="G49" s="31"/>
      <c r="H49" s="27"/>
      <c r="I49" s="27" t="s">
        <v>85</v>
      </c>
      <c r="J49" s="12" t="s">
        <v>447</v>
      </c>
      <c r="K49" s="18"/>
      <c r="L49" s="10"/>
      <c r="M49" s="18"/>
      <c r="N49" s="18"/>
      <c r="O49" s="18"/>
      <c r="P49" s="18"/>
      <c r="Q49" s="12" t="s">
        <v>227</v>
      </c>
    </row>
    <row r="50" spans="1:17" ht="38.25" customHeight="1">
      <c r="A50" s="27">
        <v>33</v>
      </c>
      <c r="B50" s="28" t="s">
        <v>156</v>
      </c>
      <c r="C50" s="77" t="s">
        <v>157</v>
      </c>
      <c r="D50" s="29" t="s">
        <v>158</v>
      </c>
      <c r="E50" s="30">
        <v>8.5</v>
      </c>
      <c r="F50" s="31">
        <v>7.9</v>
      </c>
      <c r="G50" s="31"/>
      <c r="H50" s="27"/>
      <c r="I50" s="27" t="s">
        <v>91</v>
      </c>
      <c r="J50" s="12" t="s">
        <v>447</v>
      </c>
      <c r="K50" s="18"/>
      <c r="L50" s="10"/>
      <c r="M50" s="18"/>
      <c r="N50" s="18"/>
      <c r="O50" s="18"/>
      <c r="P50" s="18"/>
      <c r="Q50" s="12" t="s">
        <v>227</v>
      </c>
    </row>
    <row r="51" spans="1:17" s="43" customFormat="1" ht="35.25" customHeight="1">
      <c r="A51" s="34">
        <v>34</v>
      </c>
      <c r="B51" s="44" t="s">
        <v>279</v>
      </c>
      <c r="C51" s="34" t="s">
        <v>280</v>
      </c>
      <c r="D51" s="37" t="s">
        <v>281</v>
      </c>
      <c r="E51" s="45">
        <v>0.65</v>
      </c>
      <c r="F51" s="39">
        <v>0.5</v>
      </c>
      <c r="G51" s="39"/>
      <c r="H51" s="34"/>
      <c r="I51" s="34" t="s">
        <v>111</v>
      </c>
      <c r="J51" s="40" t="s">
        <v>447</v>
      </c>
      <c r="K51" s="41" t="s">
        <v>511</v>
      </c>
      <c r="L51" s="42">
        <v>6550.9</v>
      </c>
      <c r="M51" s="41"/>
      <c r="N51" s="41"/>
      <c r="O51" s="41"/>
      <c r="P51" s="41"/>
      <c r="Q51" s="40" t="s">
        <v>227</v>
      </c>
    </row>
    <row r="52" spans="1:17" s="79" customFormat="1" ht="34.5" customHeight="1">
      <c r="A52" s="27">
        <v>35</v>
      </c>
      <c r="B52" s="78" t="s">
        <v>319</v>
      </c>
      <c r="C52" s="27" t="s">
        <v>20</v>
      </c>
      <c r="D52" s="29" t="s">
        <v>21</v>
      </c>
      <c r="E52" s="30">
        <v>0.2</v>
      </c>
      <c r="F52" s="31">
        <v>0.2</v>
      </c>
      <c r="G52" s="31"/>
      <c r="H52" s="27"/>
      <c r="I52" s="27" t="s">
        <v>111</v>
      </c>
      <c r="J52" s="12" t="s">
        <v>447</v>
      </c>
      <c r="K52" s="18"/>
      <c r="L52" s="14"/>
      <c r="Q52" s="12" t="s">
        <v>227</v>
      </c>
    </row>
    <row r="53" spans="1:17" ht="44.25" customHeight="1">
      <c r="A53" s="27">
        <v>36</v>
      </c>
      <c r="B53" s="50" t="s">
        <v>306</v>
      </c>
      <c r="C53" s="27" t="s">
        <v>148</v>
      </c>
      <c r="D53" s="50" t="s">
        <v>307</v>
      </c>
      <c r="E53" s="30">
        <v>0.5</v>
      </c>
      <c r="F53" s="31">
        <v>0.5</v>
      </c>
      <c r="G53" s="31"/>
      <c r="H53" s="27"/>
      <c r="I53" s="27" t="s">
        <v>111</v>
      </c>
      <c r="J53" s="12" t="s">
        <v>447</v>
      </c>
      <c r="K53" s="18"/>
      <c r="L53" s="10"/>
      <c r="M53" s="18"/>
      <c r="N53" s="18"/>
      <c r="O53" s="18"/>
      <c r="P53" s="18"/>
      <c r="Q53" s="12" t="s">
        <v>227</v>
      </c>
    </row>
    <row r="54" spans="1:17" ht="15">
      <c r="A54" s="27">
        <v>37</v>
      </c>
      <c r="B54" s="28" t="s">
        <v>343</v>
      </c>
      <c r="C54" s="27" t="s">
        <v>344</v>
      </c>
      <c r="D54" s="32"/>
      <c r="E54" s="30">
        <v>0.39</v>
      </c>
      <c r="F54" s="31">
        <v>0.39</v>
      </c>
      <c r="G54" s="31"/>
      <c r="H54" s="27"/>
      <c r="I54" s="27" t="s">
        <v>73</v>
      </c>
      <c r="J54" s="12" t="s">
        <v>447</v>
      </c>
      <c r="K54" s="18"/>
      <c r="L54" s="10"/>
      <c r="M54" s="18"/>
      <c r="N54" s="18"/>
      <c r="O54" s="18"/>
      <c r="P54" s="18"/>
      <c r="Q54" s="12" t="s">
        <v>227</v>
      </c>
    </row>
    <row r="55" spans="1:17" ht="47.25" customHeight="1">
      <c r="A55" s="27">
        <v>38</v>
      </c>
      <c r="B55" s="80" t="s">
        <v>346</v>
      </c>
      <c r="C55" s="27" t="s">
        <v>345</v>
      </c>
      <c r="D55" s="32"/>
      <c r="E55" s="30">
        <v>0.25</v>
      </c>
      <c r="F55" s="31">
        <v>0.25</v>
      </c>
      <c r="G55" s="31"/>
      <c r="H55" s="27"/>
      <c r="I55" s="27" t="s">
        <v>347</v>
      </c>
      <c r="J55" s="12" t="s">
        <v>447</v>
      </c>
      <c r="K55" s="18"/>
      <c r="L55" s="10"/>
      <c r="M55" s="18"/>
      <c r="N55" s="18"/>
      <c r="O55" s="18"/>
      <c r="P55" s="18"/>
      <c r="Q55" s="12" t="s">
        <v>254</v>
      </c>
    </row>
    <row r="56" spans="1:17" ht="30">
      <c r="A56" s="27">
        <v>39</v>
      </c>
      <c r="B56" s="80" t="s">
        <v>258</v>
      </c>
      <c r="C56" s="27" t="s">
        <v>286</v>
      </c>
      <c r="D56" s="32" t="s">
        <v>259</v>
      </c>
      <c r="E56" s="30">
        <v>16</v>
      </c>
      <c r="F56" s="31">
        <v>15</v>
      </c>
      <c r="G56" s="31"/>
      <c r="H56" s="27"/>
      <c r="I56" s="27" t="s">
        <v>260</v>
      </c>
      <c r="J56" s="12" t="s">
        <v>447</v>
      </c>
      <c r="K56" s="18"/>
      <c r="L56" s="10"/>
      <c r="M56" s="18"/>
      <c r="N56" s="18"/>
      <c r="O56" s="18"/>
      <c r="P56" s="18"/>
      <c r="Q56" s="12" t="s">
        <v>339</v>
      </c>
    </row>
    <row r="57" spans="1:17" ht="30">
      <c r="A57" s="27"/>
      <c r="B57" s="80" t="s">
        <v>512</v>
      </c>
      <c r="C57" s="27" t="s">
        <v>513</v>
      </c>
      <c r="D57" s="32"/>
      <c r="E57" s="30">
        <v>0.53</v>
      </c>
      <c r="F57" s="31">
        <v>0.53</v>
      </c>
      <c r="G57" s="31"/>
      <c r="H57" s="27"/>
      <c r="I57" s="27" t="s">
        <v>111</v>
      </c>
      <c r="J57" s="12" t="s">
        <v>451</v>
      </c>
      <c r="K57" s="18"/>
      <c r="L57" s="10"/>
      <c r="M57" s="18"/>
      <c r="N57" s="18"/>
      <c r="O57" s="18"/>
      <c r="P57" s="18"/>
      <c r="Q57" s="12"/>
    </row>
    <row r="58" spans="1:17" s="58" customFormat="1" ht="15">
      <c r="A58" s="403"/>
      <c r="B58" s="403"/>
      <c r="C58" s="52"/>
      <c r="D58" s="53"/>
      <c r="E58" s="71"/>
      <c r="F58" s="71"/>
      <c r="G58" s="71"/>
      <c r="H58" s="59"/>
      <c r="I58" s="52"/>
      <c r="J58" s="52"/>
      <c r="K58" s="18"/>
      <c r="L58" s="13"/>
      <c r="M58" s="56"/>
      <c r="N58" s="56"/>
      <c r="O58" s="56"/>
      <c r="P58" s="56"/>
      <c r="Q58" s="52"/>
    </row>
    <row r="59" spans="1:17" ht="15">
      <c r="A59" s="59" t="s">
        <v>282</v>
      </c>
      <c r="B59" s="60" t="s">
        <v>45</v>
      </c>
      <c r="C59" s="59"/>
      <c r="D59" s="60"/>
      <c r="E59" s="61">
        <f>SUM(E60)</f>
        <v>0</v>
      </c>
      <c r="F59" s="61">
        <f>SUM(F60)</f>
        <v>0</v>
      </c>
      <c r="G59" s="61"/>
      <c r="H59" s="59"/>
      <c r="I59" s="59"/>
      <c r="J59" s="12"/>
      <c r="K59" s="18"/>
      <c r="L59" s="10"/>
      <c r="M59" s="18"/>
      <c r="N59" s="18"/>
      <c r="O59" s="18"/>
      <c r="P59" s="18"/>
      <c r="Q59" s="12"/>
    </row>
    <row r="60" spans="1:17" ht="15">
      <c r="A60" s="403"/>
      <c r="B60" s="403"/>
      <c r="C60" s="59"/>
      <c r="D60" s="60"/>
      <c r="E60" s="61"/>
      <c r="F60" s="61"/>
      <c r="G60" s="61"/>
      <c r="H60" s="59"/>
      <c r="I60" s="59"/>
      <c r="J60" s="12"/>
      <c r="K60" s="18"/>
      <c r="L60" s="10"/>
      <c r="M60" s="18"/>
      <c r="N60" s="18"/>
      <c r="O60" s="18"/>
      <c r="P60" s="18"/>
      <c r="Q60" s="12"/>
    </row>
    <row r="61" spans="1:17" ht="15">
      <c r="A61" s="59" t="s">
        <v>283</v>
      </c>
      <c r="B61" s="60" t="s">
        <v>132</v>
      </c>
      <c r="C61" s="59"/>
      <c r="D61" s="60"/>
      <c r="E61" s="61">
        <f>SUM(E62:E63)</f>
        <v>4.76</v>
      </c>
      <c r="F61" s="61">
        <f>SUM(F62:F63)</f>
        <v>0</v>
      </c>
      <c r="G61" s="61">
        <f>SUM(G62:G63)</f>
        <v>4.76</v>
      </c>
      <c r="H61" s="60"/>
      <c r="I61" s="59"/>
      <c r="J61" s="12"/>
      <c r="K61" s="18"/>
      <c r="L61" s="10"/>
      <c r="M61" s="18"/>
      <c r="N61" s="18"/>
      <c r="O61" s="18"/>
      <c r="P61" s="18"/>
      <c r="Q61" s="12"/>
    </row>
    <row r="62" spans="1:17" ht="15">
      <c r="A62" s="27">
        <v>40</v>
      </c>
      <c r="B62" s="78" t="s">
        <v>348</v>
      </c>
      <c r="C62" s="12" t="s">
        <v>349</v>
      </c>
      <c r="D62" s="28"/>
      <c r="E62" s="33">
        <v>4.76</v>
      </c>
      <c r="F62" s="31">
        <v>0</v>
      </c>
      <c r="G62" s="31">
        <v>4.76</v>
      </c>
      <c r="H62" s="28"/>
      <c r="I62" s="27" t="s">
        <v>97</v>
      </c>
      <c r="J62" s="12" t="s">
        <v>447</v>
      </c>
      <c r="K62" s="18"/>
      <c r="L62" s="10"/>
      <c r="M62" s="18"/>
      <c r="N62" s="18"/>
      <c r="O62" s="18"/>
      <c r="P62" s="18"/>
      <c r="Q62" s="12" t="s">
        <v>227</v>
      </c>
    </row>
    <row r="63" spans="1:17" s="58" customFormat="1" ht="15">
      <c r="A63" s="403"/>
      <c r="B63" s="403"/>
      <c r="C63" s="59"/>
      <c r="D63" s="60"/>
      <c r="E63" s="71"/>
      <c r="F63" s="71"/>
      <c r="G63" s="71"/>
      <c r="H63" s="52"/>
      <c r="I63" s="59"/>
      <c r="J63" s="52"/>
      <c r="K63" s="18"/>
      <c r="L63" s="13"/>
      <c r="M63" s="56"/>
      <c r="N63" s="56"/>
      <c r="O63" s="56"/>
      <c r="P63" s="56"/>
      <c r="Q63" s="52"/>
    </row>
    <row r="64" spans="1:17" ht="15">
      <c r="A64" s="59" t="s">
        <v>284</v>
      </c>
      <c r="B64" s="60" t="s">
        <v>50</v>
      </c>
      <c r="C64" s="59"/>
      <c r="D64" s="60"/>
      <c r="E64" s="61">
        <f>SUM(E65:E67)</f>
        <v>3.4</v>
      </c>
      <c r="F64" s="61">
        <f>SUM(F65:F67)</f>
        <v>2.8499999999999996</v>
      </c>
      <c r="G64" s="61">
        <f>SUM(G65:G67)</f>
        <v>0</v>
      </c>
      <c r="H64" s="59"/>
      <c r="I64" s="59"/>
      <c r="J64" s="12"/>
      <c r="K64" s="18"/>
      <c r="L64" s="10"/>
      <c r="M64" s="18"/>
      <c r="N64" s="18"/>
      <c r="O64" s="18"/>
      <c r="P64" s="18"/>
      <c r="Q64" s="12"/>
    </row>
    <row r="65" spans="1:17" s="58" customFormat="1" ht="30">
      <c r="A65" s="27">
        <v>41</v>
      </c>
      <c r="B65" s="28" t="s">
        <v>285</v>
      </c>
      <c r="C65" s="27" t="s">
        <v>286</v>
      </c>
      <c r="D65" s="29" t="s">
        <v>287</v>
      </c>
      <c r="E65" s="30">
        <v>3</v>
      </c>
      <c r="F65" s="31">
        <v>2.55</v>
      </c>
      <c r="G65" s="31"/>
      <c r="H65" s="27"/>
      <c r="I65" s="27" t="s">
        <v>85</v>
      </c>
      <c r="J65" s="12" t="s">
        <v>447</v>
      </c>
      <c r="K65" s="18"/>
      <c r="L65" s="13"/>
      <c r="M65" s="56"/>
      <c r="N65" s="56"/>
      <c r="O65" s="56"/>
      <c r="P65" s="56"/>
      <c r="Q65" s="12" t="s">
        <v>227</v>
      </c>
    </row>
    <row r="66" spans="1:17" ht="63" customHeight="1">
      <c r="A66" s="27">
        <v>42</v>
      </c>
      <c r="B66" s="28" t="s">
        <v>103</v>
      </c>
      <c r="C66" s="27" t="s">
        <v>288</v>
      </c>
      <c r="D66" s="29" t="s">
        <v>289</v>
      </c>
      <c r="E66" s="30">
        <v>0.4</v>
      </c>
      <c r="F66" s="31">
        <v>0.3</v>
      </c>
      <c r="G66" s="31"/>
      <c r="H66" s="27"/>
      <c r="I66" s="27" t="s">
        <v>73</v>
      </c>
      <c r="J66" s="12" t="s">
        <v>447</v>
      </c>
      <c r="K66" s="18"/>
      <c r="L66" s="10"/>
      <c r="M66" s="18"/>
      <c r="N66" s="18"/>
      <c r="O66" s="18"/>
      <c r="P66" s="18"/>
      <c r="Q66" s="12" t="s">
        <v>227</v>
      </c>
    </row>
    <row r="67" spans="1:17" s="58" customFormat="1" ht="15">
      <c r="A67" s="403"/>
      <c r="B67" s="403"/>
      <c r="C67" s="52"/>
      <c r="D67" s="53"/>
      <c r="E67" s="71"/>
      <c r="F67" s="71"/>
      <c r="G67" s="71"/>
      <c r="H67" s="52"/>
      <c r="I67" s="52"/>
      <c r="J67" s="52"/>
      <c r="K67" s="18"/>
      <c r="L67" s="13"/>
      <c r="M67" s="56"/>
      <c r="N67" s="56"/>
      <c r="O67" s="56"/>
      <c r="P67" s="56"/>
      <c r="Q67" s="52"/>
    </row>
    <row r="68" spans="1:17" ht="15">
      <c r="A68" s="59" t="s">
        <v>290</v>
      </c>
      <c r="B68" s="60" t="s">
        <v>51</v>
      </c>
      <c r="C68" s="59"/>
      <c r="D68" s="60"/>
      <c r="E68" s="61">
        <f>SUM(E69:E70)</f>
        <v>0.1</v>
      </c>
      <c r="F68" s="61">
        <f>SUM(F69:F70)</f>
        <v>0</v>
      </c>
      <c r="G68" s="61">
        <f>SUM(G69:G70)</f>
        <v>0</v>
      </c>
      <c r="H68" s="60"/>
      <c r="I68" s="59"/>
      <c r="J68" s="12"/>
      <c r="K68" s="18"/>
      <c r="L68" s="10"/>
      <c r="M68" s="18"/>
      <c r="N68" s="18"/>
      <c r="O68" s="18"/>
      <c r="P68" s="18"/>
      <c r="Q68" s="12"/>
    </row>
    <row r="69" spans="1:17" ht="29.25" customHeight="1">
      <c r="A69" s="27"/>
      <c r="B69" s="28" t="s">
        <v>456</v>
      </c>
      <c r="C69" s="27" t="s">
        <v>190</v>
      </c>
      <c r="D69" s="28"/>
      <c r="E69" s="31">
        <v>0.1</v>
      </c>
      <c r="F69" s="31">
        <v>0</v>
      </c>
      <c r="G69" s="31"/>
      <c r="H69" s="28"/>
      <c r="I69" s="27" t="s">
        <v>112</v>
      </c>
      <c r="J69" s="12" t="s">
        <v>451</v>
      </c>
      <c r="K69" s="18"/>
      <c r="L69" s="10"/>
      <c r="M69" s="18"/>
      <c r="N69" s="18"/>
      <c r="O69" s="18"/>
      <c r="P69" s="18"/>
      <c r="Q69" s="12"/>
    </row>
    <row r="70" spans="1:17" s="58" customFormat="1" ht="15">
      <c r="A70" s="403"/>
      <c r="B70" s="403"/>
      <c r="C70" s="59"/>
      <c r="D70" s="60"/>
      <c r="E70" s="61"/>
      <c r="F70" s="61"/>
      <c r="G70" s="61"/>
      <c r="H70" s="60"/>
      <c r="I70" s="59"/>
      <c r="J70" s="52"/>
      <c r="K70" s="18"/>
      <c r="L70" s="13"/>
      <c r="M70" s="56"/>
      <c r="N70" s="56"/>
      <c r="O70" s="56"/>
      <c r="P70" s="56"/>
      <c r="Q70" s="52"/>
    </row>
    <row r="71" spans="1:17" ht="15">
      <c r="A71" s="59" t="s">
        <v>291</v>
      </c>
      <c r="B71" s="60" t="s">
        <v>52</v>
      </c>
      <c r="C71" s="59"/>
      <c r="D71" s="60"/>
      <c r="E71" s="61">
        <f>SUM(E72:E74)</f>
        <v>20.3</v>
      </c>
      <c r="F71" s="61">
        <f>SUM(F72:F74)</f>
        <v>16.240000000000002</v>
      </c>
      <c r="G71" s="61">
        <f>SUM(G72:G74)</f>
        <v>0</v>
      </c>
      <c r="H71" s="60"/>
      <c r="I71" s="59"/>
      <c r="J71" s="12"/>
      <c r="K71" s="18"/>
      <c r="L71" s="10"/>
      <c r="M71" s="18"/>
      <c r="N71" s="18"/>
      <c r="O71" s="18"/>
      <c r="P71" s="18"/>
      <c r="Q71" s="12"/>
    </row>
    <row r="72" spans="1:17" ht="15">
      <c r="A72" s="27">
        <v>43</v>
      </c>
      <c r="B72" s="28" t="s">
        <v>98</v>
      </c>
      <c r="C72" s="27"/>
      <c r="D72" s="28"/>
      <c r="E72" s="31">
        <v>3.8</v>
      </c>
      <c r="F72" s="31">
        <v>3.04</v>
      </c>
      <c r="G72" s="31"/>
      <c r="H72" s="27"/>
      <c r="I72" s="27" t="s">
        <v>97</v>
      </c>
      <c r="J72" s="12" t="s">
        <v>447</v>
      </c>
      <c r="K72" s="18"/>
      <c r="L72" s="10"/>
      <c r="M72" s="18"/>
      <c r="N72" s="18"/>
      <c r="O72" s="18"/>
      <c r="P72" s="18"/>
      <c r="Q72" s="12" t="s">
        <v>227</v>
      </c>
    </row>
    <row r="73" spans="1:17" ht="15">
      <c r="A73" s="27">
        <v>44</v>
      </c>
      <c r="B73" s="28" t="s">
        <v>297</v>
      </c>
      <c r="C73" s="27"/>
      <c r="D73" s="28"/>
      <c r="E73" s="31">
        <v>16.5</v>
      </c>
      <c r="F73" s="31">
        <v>13.200000000000001</v>
      </c>
      <c r="G73" s="31"/>
      <c r="H73" s="27"/>
      <c r="I73" s="27" t="s">
        <v>112</v>
      </c>
      <c r="J73" s="12" t="s">
        <v>447</v>
      </c>
      <c r="K73" s="18"/>
      <c r="L73" s="10"/>
      <c r="M73" s="18"/>
      <c r="N73" s="18"/>
      <c r="O73" s="18"/>
      <c r="P73" s="18"/>
      <c r="Q73" s="12" t="s">
        <v>227</v>
      </c>
    </row>
    <row r="74" spans="1:17" s="58" customFormat="1" ht="15">
      <c r="A74" s="403"/>
      <c r="B74" s="403"/>
      <c r="C74" s="52"/>
      <c r="D74" s="70"/>
      <c r="E74" s="71"/>
      <c r="F74" s="71"/>
      <c r="G74" s="71"/>
      <c r="H74" s="59"/>
      <c r="I74" s="81"/>
      <c r="J74" s="52"/>
      <c r="K74" s="18"/>
      <c r="L74" s="13"/>
      <c r="M74" s="56"/>
      <c r="N74" s="56"/>
      <c r="O74" s="56"/>
      <c r="P74" s="56"/>
      <c r="Q74" s="52"/>
    </row>
    <row r="75" spans="1:17" ht="15">
      <c r="A75" s="59" t="s">
        <v>292</v>
      </c>
      <c r="B75" s="60" t="s">
        <v>53</v>
      </c>
      <c r="C75" s="59"/>
      <c r="D75" s="60"/>
      <c r="E75" s="61">
        <f>SUM(E76)</f>
        <v>0</v>
      </c>
      <c r="F75" s="61">
        <f>SUM(F76)</f>
        <v>0</v>
      </c>
      <c r="G75" s="61">
        <f>SUM(G76)</f>
        <v>0</v>
      </c>
      <c r="H75" s="59"/>
      <c r="I75" s="59"/>
      <c r="J75" s="12"/>
      <c r="K75" s="18"/>
      <c r="L75" s="10"/>
      <c r="M75" s="18"/>
      <c r="N75" s="18"/>
      <c r="O75" s="18"/>
      <c r="P75" s="18"/>
      <c r="Q75" s="12"/>
    </row>
    <row r="76" spans="1:17" ht="15">
      <c r="A76" s="59"/>
      <c r="B76" s="60"/>
      <c r="C76" s="59"/>
      <c r="D76" s="60"/>
      <c r="E76" s="61"/>
      <c r="F76" s="61"/>
      <c r="G76" s="61"/>
      <c r="H76" s="59"/>
      <c r="I76" s="59"/>
      <c r="J76" s="12"/>
      <c r="K76" s="18"/>
      <c r="L76" s="10"/>
      <c r="M76" s="18"/>
      <c r="N76" s="18"/>
      <c r="O76" s="18"/>
      <c r="P76" s="18"/>
      <c r="Q76" s="12"/>
    </row>
    <row r="77" spans="1:17" ht="15">
      <c r="A77" s="59" t="s">
        <v>293</v>
      </c>
      <c r="B77" s="60" t="s">
        <v>294</v>
      </c>
      <c r="C77" s="59"/>
      <c r="D77" s="60"/>
      <c r="E77" s="61">
        <f>E78+E123+E137+E155+E164+E188+E194+E205+E210+E213</f>
        <v>301.4649999999999</v>
      </c>
      <c r="F77" s="61">
        <f>F78+F123+F137+F155+F164+F188+F194+F205+F210+F213</f>
        <v>249.36900000000006</v>
      </c>
      <c r="G77" s="61">
        <f>G78+G123+G137+G155+G164+G188+G194+G205+G210+G213</f>
        <v>0</v>
      </c>
      <c r="H77" s="59"/>
      <c r="I77" s="59"/>
      <c r="J77" s="12"/>
      <c r="K77" s="18"/>
      <c r="L77" s="10"/>
      <c r="M77" s="18"/>
      <c r="N77" s="18"/>
      <c r="O77" s="18"/>
      <c r="P77" s="18"/>
      <c r="Q77" s="12"/>
    </row>
    <row r="78" spans="1:17" ht="15">
      <c r="A78" s="59" t="s">
        <v>295</v>
      </c>
      <c r="B78" s="60" t="s">
        <v>46</v>
      </c>
      <c r="C78" s="59"/>
      <c r="D78" s="60"/>
      <c r="E78" s="61">
        <f>SUM(E79:E122)</f>
        <v>189.42999999999995</v>
      </c>
      <c r="F78" s="61">
        <f>SUM(F79:F122)</f>
        <v>161.51000000000002</v>
      </c>
      <c r="G78" s="61">
        <f>SUM(G79:G122)</f>
        <v>0</v>
      </c>
      <c r="H78" s="60"/>
      <c r="I78" s="59"/>
      <c r="J78" s="12"/>
      <c r="K78" s="18"/>
      <c r="L78" s="10"/>
      <c r="M78" s="18"/>
      <c r="N78" s="18"/>
      <c r="O78" s="18"/>
      <c r="P78" s="18"/>
      <c r="Q78" s="12"/>
    </row>
    <row r="79" spans="1:17" s="43" customFormat="1" ht="30">
      <c r="A79" s="34">
        <v>45</v>
      </c>
      <c r="B79" s="44" t="s">
        <v>55</v>
      </c>
      <c r="C79" s="34"/>
      <c r="D79" s="37"/>
      <c r="E79" s="45">
        <v>0.15</v>
      </c>
      <c r="F79" s="39">
        <v>0.02</v>
      </c>
      <c r="G79" s="39"/>
      <c r="H79" s="34"/>
      <c r="I79" s="34" t="s">
        <v>84</v>
      </c>
      <c r="J79" s="40" t="s">
        <v>447</v>
      </c>
      <c r="K79" s="41"/>
      <c r="L79" s="42"/>
      <c r="M79" s="41" t="s">
        <v>505</v>
      </c>
      <c r="N79" s="41"/>
      <c r="O79" s="41"/>
      <c r="P79" s="41"/>
      <c r="Q79" s="40" t="s">
        <v>255</v>
      </c>
    </row>
    <row r="80" spans="1:17" ht="30">
      <c r="A80" s="27">
        <v>46</v>
      </c>
      <c r="B80" s="28" t="s">
        <v>114</v>
      </c>
      <c r="C80" s="27" t="s">
        <v>321</v>
      </c>
      <c r="D80" s="82" t="s">
        <v>322</v>
      </c>
      <c r="E80" s="30">
        <v>3.24</v>
      </c>
      <c r="F80" s="31">
        <v>3.24</v>
      </c>
      <c r="G80" s="31"/>
      <c r="H80" s="27"/>
      <c r="I80" s="27" t="s">
        <v>115</v>
      </c>
      <c r="J80" s="12" t="s">
        <v>447</v>
      </c>
      <c r="K80" s="18"/>
      <c r="L80" s="10"/>
      <c r="M80" s="18"/>
      <c r="N80" s="18"/>
      <c r="O80" s="18"/>
      <c r="P80" s="18"/>
      <c r="Q80" s="12" t="s">
        <v>227</v>
      </c>
    </row>
    <row r="81" spans="1:17" ht="18" customHeight="1">
      <c r="A81" s="27">
        <v>47</v>
      </c>
      <c r="B81" s="28" t="s">
        <v>94</v>
      </c>
      <c r="C81" s="27"/>
      <c r="D81" s="29"/>
      <c r="E81" s="30">
        <v>0.07</v>
      </c>
      <c r="F81" s="31">
        <v>0.07</v>
      </c>
      <c r="G81" s="31"/>
      <c r="H81" s="27"/>
      <c r="I81" s="27" t="s">
        <v>93</v>
      </c>
      <c r="J81" s="12" t="s">
        <v>447</v>
      </c>
      <c r="K81" s="18"/>
      <c r="L81" s="10"/>
      <c r="M81" s="18"/>
      <c r="N81" s="18"/>
      <c r="O81" s="18"/>
      <c r="P81" s="18"/>
      <c r="Q81" s="12" t="s">
        <v>227</v>
      </c>
    </row>
    <row r="82" spans="1:17" ht="36" customHeight="1">
      <c r="A82" s="27">
        <v>48</v>
      </c>
      <c r="B82" s="28" t="s">
        <v>89</v>
      </c>
      <c r="C82" s="27" t="s">
        <v>140</v>
      </c>
      <c r="D82" s="29" t="s">
        <v>324</v>
      </c>
      <c r="E82" s="30">
        <v>3.4099999999999997</v>
      </c>
      <c r="F82" s="31">
        <v>3.07</v>
      </c>
      <c r="G82" s="31"/>
      <c r="H82" s="27"/>
      <c r="I82" s="27" t="s">
        <v>88</v>
      </c>
      <c r="J82" s="12" t="s">
        <v>447</v>
      </c>
      <c r="K82" s="18"/>
      <c r="L82" s="10"/>
      <c r="M82" s="18"/>
      <c r="N82" s="18"/>
      <c r="O82" s="18"/>
      <c r="P82" s="18"/>
      <c r="Q82" s="12" t="s">
        <v>227</v>
      </c>
    </row>
    <row r="83" spans="1:17" ht="15">
      <c r="A83" s="27">
        <v>49</v>
      </c>
      <c r="B83" s="28" t="s">
        <v>90</v>
      </c>
      <c r="C83" s="27"/>
      <c r="D83" s="29"/>
      <c r="E83" s="30">
        <v>0.24</v>
      </c>
      <c r="F83" s="31">
        <v>0.22</v>
      </c>
      <c r="G83" s="31"/>
      <c r="H83" s="27"/>
      <c r="I83" s="27" t="s">
        <v>88</v>
      </c>
      <c r="J83" s="12" t="s">
        <v>447</v>
      </c>
      <c r="K83" s="18"/>
      <c r="L83" s="10"/>
      <c r="M83" s="18"/>
      <c r="N83" s="18"/>
      <c r="O83" s="18"/>
      <c r="P83" s="18"/>
      <c r="Q83" s="12" t="s">
        <v>227</v>
      </c>
    </row>
    <row r="84" spans="1:17" ht="36" customHeight="1">
      <c r="A84" s="27">
        <v>50</v>
      </c>
      <c r="B84" s="28" t="s">
        <v>168</v>
      </c>
      <c r="C84" s="27" t="s">
        <v>140</v>
      </c>
      <c r="D84" s="29" t="s">
        <v>325</v>
      </c>
      <c r="E84" s="30">
        <v>3.8</v>
      </c>
      <c r="F84" s="31">
        <v>3.5</v>
      </c>
      <c r="G84" s="31"/>
      <c r="H84" s="27"/>
      <c r="I84" s="27" t="s">
        <v>88</v>
      </c>
      <c r="J84" s="12" t="s">
        <v>447</v>
      </c>
      <c r="K84" s="18"/>
      <c r="L84" s="10"/>
      <c r="M84" s="18"/>
      <c r="N84" s="18"/>
      <c r="O84" s="18"/>
      <c r="P84" s="18"/>
      <c r="Q84" s="12" t="s">
        <v>227</v>
      </c>
    </row>
    <row r="85" spans="1:17" ht="30" customHeight="1">
      <c r="A85" s="27">
        <v>51</v>
      </c>
      <c r="B85" s="28" t="s">
        <v>100</v>
      </c>
      <c r="C85" s="27" t="s">
        <v>140</v>
      </c>
      <c r="D85" s="29" t="s">
        <v>326</v>
      </c>
      <c r="E85" s="30">
        <v>1.1</v>
      </c>
      <c r="F85" s="31">
        <v>0.55</v>
      </c>
      <c r="G85" s="31"/>
      <c r="H85" s="27"/>
      <c r="I85" s="27" t="s">
        <v>99</v>
      </c>
      <c r="J85" s="12" t="s">
        <v>447</v>
      </c>
      <c r="K85" s="18"/>
      <c r="L85" s="10"/>
      <c r="M85" s="18"/>
      <c r="N85" s="18"/>
      <c r="O85" s="18"/>
      <c r="P85" s="18"/>
      <c r="Q85" s="12" t="s">
        <v>227</v>
      </c>
    </row>
    <row r="86" spans="1:17" ht="45">
      <c r="A86" s="27">
        <v>52</v>
      </c>
      <c r="B86" s="28" t="s">
        <v>116</v>
      </c>
      <c r="C86" s="27"/>
      <c r="D86" s="29"/>
      <c r="E86" s="30">
        <v>2.1</v>
      </c>
      <c r="F86" s="31">
        <v>1.9</v>
      </c>
      <c r="G86" s="31"/>
      <c r="H86" s="27" t="s">
        <v>71</v>
      </c>
      <c r="I86" s="27" t="s">
        <v>73</v>
      </c>
      <c r="J86" s="12" t="s">
        <v>447</v>
      </c>
      <c r="K86" s="18"/>
      <c r="L86" s="10"/>
      <c r="M86" s="18"/>
      <c r="N86" s="18"/>
      <c r="O86" s="18"/>
      <c r="P86" s="18"/>
      <c r="Q86" s="12" t="s">
        <v>227</v>
      </c>
    </row>
    <row r="87" spans="1:17" ht="54.75" customHeight="1">
      <c r="A87" s="27">
        <v>53</v>
      </c>
      <c r="B87" s="28" t="s">
        <v>327</v>
      </c>
      <c r="C87" s="27" t="s">
        <v>328</v>
      </c>
      <c r="D87" s="29" t="s">
        <v>329</v>
      </c>
      <c r="E87" s="30">
        <v>9.93</v>
      </c>
      <c r="F87" s="31">
        <v>9.93</v>
      </c>
      <c r="G87" s="31"/>
      <c r="H87" s="27"/>
      <c r="I87" s="27" t="s">
        <v>73</v>
      </c>
      <c r="J87" s="12" t="s">
        <v>447</v>
      </c>
      <c r="K87" s="18"/>
      <c r="L87" s="10"/>
      <c r="M87" s="18"/>
      <c r="N87" s="18"/>
      <c r="O87" s="18"/>
      <c r="P87" s="18"/>
      <c r="Q87" s="12" t="s">
        <v>227</v>
      </c>
    </row>
    <row r="88" spans="1:17" ht="51" customHeight="1">
      <c r="A88" s="27">
        <v>54</v>
      </c>
      <c r="B88" s="28" t="s">
        <v>19</v>
      </c>
      <c r="C88" s="27" t="s">
        <v>140</v>
      </c>
      <c r="D88" s="82" t="s">
        <v>388</v>
      </c>
      <c r="E88" s="30">
        <v>0.3</v>
      </c>
      <c r="F88" s="31">
        <v>0.3</v>
      </c>
      <c r="G88" s="31"/>
      <c r="H88" s="27"/>
      <c r="I88" s="27" t="s">
        <v>96</v>
      </c>
      <c r="J88" s="12" t="s">
        <v>447</v>
      </c>
      <c r="K88" s="18"/>
      <c r="L88" s="10"/>
      <c r="M88" s="18"/>
      <c r="N88" s="18"/>
      <c r="O88" s="18"/>
      <c r="P88" s="18"/>
      <c r="Q88" s="12" t="s">
        <v>227</v>
      </c>
    </row>
    <row r="89" spans="1:17" ht="53.25" customHeight="1">
      <c r="A89" s="27">
        <v>55</v>
      </c>
      <c r="B89" s="28" t="s">
        <v>333</v>
      </c>
      <c r="C89" s="27" t="s">
        <v>514</v>
      </c>
      <c r="D89" s="29" t="s">
        <v>308</v>
      </c>
      <c r="E89" s="30">
        <v>2.4</v>
      </c>
      <c r="F89" s="31">
        <v>0.01</v>
      </c>
      <c r="G89" s="31"/>
      <c r="H89" s="27"/>
      <c r="I89" s="27" t="s">
        <v>108</v>
      </c>
      <c r="J89" s="12" t="s">
        <v>447</v>
      </c>
      <c r="K89" s="18"/>
      <c r="L89" s="10"/>
      <c r="M89" s="18"/>
      <c r="N89" s="18"/>
      <c r="O89" s="18"/>
      <c r="P89" s="18"/>
      <c r="Q89" s="12" t="s">
        <v>227</v>
      </c>
    </row>
    <row r="90" spans="1:17" ht="45">
      <c r="A90" s="27">
        <v>56</v>
      </c>
      <c r="B90" s="28" t="s">
        <v>75</v>
      </c>
      <c r="C90" s="27"/>
      <c r="D90" s="29"/>
      <c r="E90" s="30">
        <v>0.4</v>
      </c>
      <c r="F90" s="31">
        <v>0.32</v>
      </c>
      <c r="G90" s="31"/>
      <c r="H90" s="27" t="s">
        <v>70</v>
      </c>
      <c r="I90" s="27" t="s">
        <v>73</v>
      </c>
      <c r="J90" s="12" t="s">
        <v>447</v>
      </c>
      <c r="K90" s="18"/>
      <c r="L90" s="10"/>
      <c r="M90" s="18"/>
      <c r="N90" s="18"/>
      <c r="O90" s="18"/>
      <c r="P90" s="18"/>
      <c r="Q90" s="12" t="s">
        <v>227</v>
      </c>
    </row>
    <row r="91" spans="1:17" ht="45">
      <c r="A91" s="27">
        <v>57</v>
      </c>
      <c r="B91" s="28" t="s">
        <v>76</v>
      </c>
      <c r="C91" s="27"/>
      <c r="D91" s="29"/>
      <c r="E91" s="30">
        <v>5.6</v>
      </c>
      <c r="F91" s="31">
        <v>4.5</v>
      </c>
      <c r="G91" s="31"/>
      <c r="H91" s="27" t="s">
        <v>79</v>
      </c>
      <c r="I91" s="27" t="s">
        <v>73</v>
      </c>
      <c r="J91" s="12" t="s">
        <v>447</v>
      </c>
      <c r="K91" s="18"/>
      <c r="L91" s="10"/>
      <c r="M91" s="18"/>
      <c r="N91" s="18"/>
      <c r="O91" s="18"/>
      <c r="P91" s="18"/>
      <c r="Q91" s="12" t="s">
        <v>227</v>
      </c>
    </row>
    <row r="92" spans="1:17" ht="45">
      <c r="A92" s="27">
        <v>58</v>
      </c>
      <c r="B92" s="28" t="s">
        <v>77</v>
      </c>
      <c r="C92" s="27"/>
      <c r="D92" s="29"/>
      <c r="E92" s="30">
        <v>27.5</v>
      </c>
      <c r="F92" s="31">
        <v>22</v>
      </c>
      <c r="G92" s="31"/>
      <c r="H92" s="27" t="s">
        <v>79</v>
      </c>
      <c r="I92" s="27" t="s">
        <v>73</v>
      </c>
      <c r="J92" s="12" t="s">
        <v>447</v>
      </c>
      <c r="K92" s="18"/>
      <c r="L92" s="10"/>
      <c r="M92" s="18"/>
      <c r="N92" s="18"/>
      <c r="O92" s="18"/>
      <c r="P92" s="18"/>
      <c r="Q92" s="12" t="s">
        <v>227</v>
      </c>
    </row>
    <row r="93" spans="1:17" s="43" customFormat="1" ht="63" customHeight="1">
      <c r="A93" s="34">
        <v>59</v>
      </c>
      <c r="B93" s="46" t="s">
        <v>261</v>
      </c>
      <c r="C93" s="40" t="s">
        <v>22</v>
      </c>
      <c r="D93" s="62" t="s">
        <v>24</v>
      </c>
      <c r="E93" s="45">
        <v>13</v>
      </c>
      <c r="F93" s="39">
        <v>11</v>
      </c>
      <c r="G93" s="39"/>
      <c r="H93" s="34"/>
      <c r="I93" s="34" t="s">
        <v>111</v>
      </c>
      <c r="J93" s="40" t="s">
        <v>447</v>
      </c>
      <c r="K93" s="41" t="s">
        <v>515</v>
      </c>
      <c r="L93" s="42">
        <f>12544.4+131.2</f>
        <v>12675.6</v>
      </c>
      <c r="M93" s="41"/>
      <c r="N93" s="83"/>
      <c r="O93" s="41"/>
      <c r="P93" s="41"/>
      <c r="Q93" s="40" t="s">
        <v>227</v>
      </c>
    </row>
    <row r="94" spans="1:17" s="58" customFormat="1" ht="45">
      <c r="A94" s="27">
        <v>60</v>
      </c>
      <c r="B94" s="78" t="s">
        <v>25</v>
      </c>
      <c r="C94" s="12" t="s">
        <v>22</v>
      </c>
      <c r="D94" s="32" t="s">
        <v>27</v>
      </c>
      <c r="E94" s="30">
        <v>11.5</v>
      </c>
      <c r="F94" s="31">
        <v>9.2</v>
      </c>
      <c r="G94" s="31"/>
      <c r="H94" s="27"/>
      <c r="I94" s="27" t="s">
        <v>111</v>
      </c>
      <c r="J94" s="12" t="s">
        <v>447</v>
      </c>
      <c r="K94" s="18"/>
      <c r="L94" s="13"/>
      <c r="M94" s="56"/>
      <c r="N94" s="56"/>
      <c r="O94" s="56"/>
      <c r="P94" s="56"/>
      <c r="Q94" s="12" t="s">
        <v>227</v>
      </c>
    </row>
    <row r="95" spans="1:17" ht="30">
      <c r="A95" s="27">
        <v>61</v>
      </c>
      <c r="B95" s="78" t="s">
        <v>26</v>
      </c>
      <c r="C95" s="12" t="s">
        <v>22</v>
      </c>
      <c r="D95" s="32" t="s">
        <v>28</v>
      </c>
      <c r="E95" s="30">
        <v>0.5</v>
      </c>
      <c r="F95" s="31">
        <v>0</v>
      </c>
      <c r="G95" s="31"/>
      <c r="H95" s="27"/>
      <c r="I95" s="27" t="s">
        <v>111</v>
      </c>
      <c r="J95" s="12" t="s">
        <v>447</v>
      </c>
      <c r="K95" s="18"/>
      <c r="L95" s="10"/>
      <c r="M95" s="18"/>
      <c r="N95" s="18"/>
      <c r="O95" s="18"/>
      <c r="P95" s="18"/>
      <c r="Q95" s="12" t="s">
        <v>227</v>
      </c>
    </row>
    <row r="96" spans="1:17" ht="15">
      <c r="A96" s="27">
        <v>62</v>
      </c>
      <c r="B96" s="28" t="s">
        <v>309</v>
      </c>
      <c r="C96" s="27" t="s">
        <v>375</v>
      </c>
      <c r="D96" s="82"/>
      <c r="E96" s="84">
        <v>0.08</v>
      </c>
      <c r="F96" s="31">
        <v>0.08</v>
      </c>
      <c r="G96" s="31"/>
      <c r="H96" s="27"/>
      <c r="I96" s="27" t="s">
        <v>97</v>
      </c>
      <c r="J96" s="12" t="s">
        <v>447</v>
      </c>
      <c r="K96" s="18"/>
      <c r="L96" s="10"/>
      <c r="M96" s="18"/>
      <c r="N96" s="18"/>
      <c r="O96" s="18"/>
      <c r="P96" s="18"/>
      <c r="Q96" s="12" t="s">
        <v>227</v>
      </c>
    </row>
    <row r="97" spans="1:17" ht="15">
      <c r="A97" s="27">
        <v>63</v>
      </c>
      <c r="B97" s="32" t="s">
        <v>439</v>
      </c>
      <c r="C97" s="12" t="s">
        <v>140</v>
      </c>
      <c r="D97" s="32"/>
      <c r="E97" s="33">
        <f>77000/10000</f>
        <v>7.7</v>
      </c>
      <c r="F97" s="33">
        <f>77000/10000</f>
        <v>7.7</v>
      </c>
      <c r="G97" s="31"/>
      <c r="H97" s="27"/>
      <c r="I97" s="12" t="s">
        <v>73</v>
      </c>
      <c r="J97" s="12" t="s">
        <v>447</v>
      </c>
      <c r="K97" s="18"/>
      <c r="L97" s="10"/>
      <c r="M97" s="18"/>
      <c r="N97" s="18"/>
      <c r="O97" s="18"/>
      <c r="P97" s="18"/>
      <c r="Q97" s="12" t="s">
        <v>227</v>
      </c>
    </row>
    <row r="98" spans="1:17" ht="30">
      <c r="A98" s="27">
        <v>64</v>
      </c>
      <c r="B98" s="32" t="s">
        <v>440</v>
      </c>
      <c r="C98" s="12"/>
      <c r="D98" s="32"/>
      <c r="E98" s="33">
        <f>18000/10000</f>
        <v>1.8</v>
      </c>
      <c r="F98" s="33">
        <f>18000/10000</f>
        <v>1.8</v>
      </c>
      <c r="G98" s="31"/>
      <c r="H98" s="27"/>
      <c r="I98" s="85" t="s">
        <v>5</v>
      </c>
      <c r="J98" s="12" t="s">
        <v>447</v>
      </c>
      <c r="K98" s="18"/>
      <c r="L98" s="10"/>
      <c r="M98" s="18"/>
      <c r="N98" s="18"/>
      <c r="O98" s="18"/>
      <c r="P98" s="18"/>
      <c r="Q98" s="12" t="s">
        <v>227</v>
      </c>
    </row>
    <row r="99" spans="1:17" s="43" customFormat="1" ht="30">
      <c r="A99" s="34">
        <v>65</v>
      </c>
      <c r="B99" s="62" t="s">
        <v>441</v>
      </c>
      <c r="C99" s="40" t="s">
        <v>442</v>
      </c>
      <c r="D99" s="62"/>
      <c r="E99" s="64">
        <f>8000/10000</f>
        <v>0.8</v>
      </c>
      <c r="F99" s="64">
        <v>0.8</v>
      </c>
      <c r="G99" s="39"/>
      <c r="H99" s="34"/>
      <c r="I99" s="40" t="s">
        <v>6</v>
      </c>
      <c r="J99" s="40" t="s">
        <v>447</v>
      </c>
      <c r="K99" s="41" t="s">
        <v>516</v>
      </c>
      <c r="L99" s="42">
        <v>7284.8</v>
      </c>
      <c r="M99" s="41" t="s">
        <v>505</v>
      </c>
      <c r="N99" s="41"/>
      <c r="O99" s="41"/>
      <c r="P99" s="41"/>
      <c r="Q99" s="40" t="s">
        <v>227</v>
      </c>
    </row>
    <row r="100" spans="1:17" ht="20.25" customHeight="1">
      <c r="A100" s="27">
        <v>66</v>
      </c>
      <c r="B100" s="32" t="s">
        <v>443</v>
      </c>
      <c r="C100" s="12" t="s">
        <v>3</v>
      </c>
      <c r="D100" s="32"/>
      <c r="E100" s="33">
        <v>1</v>
      </c>
      <c r="F100" s="33">
        <v>1</v>
      </c>
      <c r="G100" s="31"/>
      <c r="H100" s="27"/>
      <c r="I100" s="12" t="s">
        <v>73</v>
      </c>
      <c r="J100" s="12" t="s">
        <v>447</v>
      </c>
      <c r="K100" s="18"/>
      <c r="L100" s="10"/>
      <c r="M100" s="18"/>
      <c r="N100" s="18"/>
      <c r="O100" s="18"/>
      <c r="P100" s="18"/>
      <c r="Q100" s="12" t="s">
        <v>227</v>
      </c>
    </row>
    <row r="101" spans="1:17" s="43" customFormat="1" ht="30">
      <c r="A101" s="34">
        <v>67</v>
      </c>
      <c r="B101" s="86" t="s">
        <v>4</v>
      </c>
      <c r="C101" s="87" t="s">
        <v>140</v>
      </c>
      <c r="D101" s="47"/>
      <c r="E101" s="88">
        <v>0.03</v>
      </c>
      <c r="F101" s="88">
        <v>0.03</v>
      </c>
      <c r="G101" s="39"/>
      <c r="H101" s="34"/>
      <c r="I101" s="87" t="s">
        <v>92</v>
      </c>
      <c r="J101" s="40" t="s">
        <v>447</v>
      </c>
      <c r="K101" s="41" t="s">
        <v>517</v>
      </c>
      <c r="L101" s="42"/>
      <c r="M101" s="41"/>
      <c r="N101" s="41"/>
      <c r="O101" s="41"/>
      <c r="P101" s="41"/>
      <c r="Q101" s="40" t="s">
        <v>256</v>
      </c>
    </row>
    <row r="102" spans="1:17" ht="17.25" customHeight="1">
      <c r="A102" s="27">
        <v>68</v>
      </c>
      <c r="B102" s="78" t="s">
        <v>350</v>
      </c>
      <c r="C102" s="27" t="s">
        <v>351</v>
      </c>
      <c r="D102" s="32"/>
      <c r="E102" s="33">
        <v>12</v>
      </c>
      <c r="F102" s="31">
        <v>12</v>
      </c>
      <c r="G102" s="31"/>
      <c r="H102" s="27"/>
      <c r="I102" s="27" t="s">
        <v>73</v>
      </c>
      <c r="J102" s="12" t="s">
        <v>447</v>
      </c>
      <c r="K102" s="18"/>
      <c r="L102" s="10"/>
      <c r="M102" s="18"/>
      <c r="N102" s="18"/>
      <c r="O102" s="18"/>
      <c r="P102" s="18"/>
      <c r="Q102" s="12" t="s">
        <v>227</v>
      </c>
    </row>
    <row r="103" spans="1:17" ht="15.75" customHeight="1">
      <c r="A103" s="27">
        <v>69</v>
      </c>
      <c r="B103" s="78" t="s">
        <v>352</v>
      </c>
      <c r="C103" s="27" t="s">
        <v>351</v>
      </c>
      <c r="D103" s="82"/>
      <c r="E103" s="30">
        <v>0.7</v>
      </c>
      <c r="F103" s="31">
        <v>0.7</v>
      </c>
      <c r="G103" s="31"/>
      <c r="H103" s="27"/>
      <c r="I103" s="27" t="s">
        <v>73</v>
      </c>
      <c r="J103" s="12" t="s">
        <v>447</v>
      </c>
      <c r="K103" s="18"/>
      <c r="L103" s="10"/>
      <c r="M103" s="18"/>
      <c r="N103" s="18"/>
      <c r="O103" s="18"/>
      <c r="P103" s="18"/>
      <c r="Q103" s="12" t="s">
        <v>227</v>
      </c>
    </row>
    <row r="104" spans="1:17" s="97" customFormat="1" ht="30">
      <c r="A104" s="89">
        <v>70</v>
      </c>
      <c r="B104" s="90" t="s">
        <v>215</v>
      </c>
      <c r="C104" s="89" t="s">
        <v>442</v>
      </c>
      <c r="D104" s="91" t="s">
        <v>216</v>
      </c>
      <c r="E104" s="92">
        <v>0.5</v>
      </c>
      <c r="F104" s="93">
        <v>0.5</v>
      </c>
      <c r="G104" s="93"/>
      <c r="H104" s="89"/>
      <c r="I104" s="89" t="s">
        <v>73</v>
      </c>
      <c r="J104" s="94" t="s">
        <v>447</v>
      </c>
      <c r="K104" s="95" t="s">
        <v>457</v>
      </c>
      <c r="L104" s="96"/>
      <c r="M104" s="95"/>
      <c r="N104" s="95"/>
      <c r="O104" s="95"/>
      <c r="P104" s="95"/>
      <c r="Q104" s="94" t="s">
        <v>227</v>
      </c>
    </row>
    <row r="105" spans="1:17" ht="39.75" customHeight="1">
      <c r="A105" s="27">
        <v>71</v>
      </c>
      <c r="B105" s="48" t="s">
        <v>257</v>
      </c>
      <c r="C105" s="49" t="s">
        <v>389</v>
      </c>
      <c r="D105" s="50" t="s">
        <v>390</v>
      </c>
      <c r="E105" s="51">
        <v>0.93</v>
      </c>
      <c r="F105" s="51">
        <v>0.93</v>
      </c>
      <c r="G105" s="31"/>
      <c r="H105" s="27"/>
      <c r="I105" s="49" t="s">
        <v>73</v>
      </c>
      <c r="J105" s="12" t="s">
        <v>447</v>
      </c>
      <c r="K105" s="18"/>
      <c r="L105" s="10"/>
      <c r="M105" s="18"/>
      <c r="N105" s="18"/>
      <c r="O105" s="18"/>
      <c r="P105" s="18"/>
      <c r="Q105" s="12" t="s">
        <v>236</v>
      </c>
    </row>
    <row r="106" spans="1:17" ht="15">
      <c r="A106" s="27">
        <v>72</v>
      </c>
      <c r="B106" s="48" t="s">
        <v>391</v>
      </c>
      <c r="C106" s="49" t="s">
        <v>392</v>
      </c>
      <c r="D106" s="50"/>
      <c r="E106" s="51">
        <v>1.5</v>
      </c>
      <c r="F106" s="51">
        <v>1.2</v>
      </c>
      <c r="G106" s="31"/>
      <c r="H106" s="27"/>
      <c r="I106" s="49" t="s">
        <v>73</v>
      </c>
      <c r="J106" s="12" t="s">
        <v>447</v>
      </c>
      <c r="K106" s="18"/>
      <c r="L106" s="10"/>
      <c r="M106" s="18"/>
      <c r="N106" s="18"/>
      <c r="O106" s="18"/>
      <c r="P106" s="18"/>
      <c r="Q106" s="12" t="s">
        <v>236</v>
      </c>
    </row>
    <row r="107" spans="1:17" ht="21.75" customHeight="1">
      <c r="A107" s="27">
        <v>73</v>
      </c>
      <c r="B107" s="48" t="s">
        <v>393</v>
      </c>
      <c r="C107" s="49" t="s">
        <v>392</v>
      </c>
      <c r="D107" s="50"/>
      <c r="E107" s="51">
        <v>21.5</v>
      </c>
      <c r="F107" s="51">
        <v>15</v>
      </c>
      <c r="G107" s="31"/>
      <c r="H107" s="27"/>
      <c r="I107" s="49" t="s">
        <v>73</v>
      </c>
      <c r="J107" s="12" t="s">
        <v>447</v>
      </c>
      <c r="K107" s="18"/>
      <c r="L107" s="10"/>
      <c r="M107" s="18"/>
      <c r="N107" s="18"/>
      <c r="O107" s="18"/>
      <c r="P107" s="18"/>
      <c r="Q107" s="12" t="s">
        <v>236</v>
      </c>
    </row>
    <row r="108" spans="1:17" ht="45" customHeight="1">
      <c r="A108" s="27">
        <v>74</v>
      </c>
      <c r="B108" s="48" t="s">
        <v>394</v>
      </c>
      <c r="C108" s="49" t="s">
        <v>140</v>
      </c>
      <c r="D108" s="50" t="s">
        <v>395</v>
      </c>
      <c r="E108" s="51">
        <v>0.2</v>
      </c>
      <c r="F108" s="51">
        <v>0.2</v>
      </c>
      <c r="G108" s="31"/>
      <c r="H108" s="27"/>
      <c r="I108" s="49" t="s">
        <v>23</v>
      </c>
      <c r="J108" s="12" t="s">
        <v>447</v>
      </c>
      <c r="K108" s="18"/>
      <c r="L108" s="10"/>
      <c r="M108" s="18"/>
      <c r="N108" s="18"/>
      <c r="O108" s="18"/>
      <c r="P108" s="18"/>
      <c r="Q108" s="12" t="s">
        <v>339</v>
      </c>
    </row>
    <row r="109" spans="1:17" ht="45">
      <c r="A109" s="27">
        <v>75</v>
      </c>
      <c r="B109" s="48" t="s">
        <v>262</v>
      </c>
      <c r="C109" s="49" t="s">
        <v>389</v>
      </c>
      <c r="D109" s="50" t="s">
        <v>263</v>
      </c>
      <c r="E109" s="51">
        <v>4.6</v>
      </c>
      <c r="F109" s="51">
        <v>4.6</v>
      </c>
      <c r="G109" s="31"/>
      <c r="H109" s="27"/>
      <c r="I109" s="49" t="s">
        <v>86</v>
      </c>
      <c r="J109" s="12" t="s">
        <v>447</v>
      </c>
      <c r="K109" s="18"/>
      <c r="L109" s="10"/>
      <c r="M109" s="18"/>
      <c r="N109" s="18"/>
      <c r="O109" s="18"/>
      <c r="P109" s="18"/>
      <c r="Q109" s="12" t="s">
        <v>339</v>
      </c>
    </row>
    <row r="110" spans="1:17" ht="36.75" customHeight="1">
      <c r="A110" s="27">
        <v>76</v>
      </c>
      <c r="B110" s="98" t="s">
        <v>264</v>
      </c>
      <c r="C110" s="99" t="s">
        <v>265</v>
      </c>
      <c r="D110" s="50"/>
      <c r="E110" s="100">
        <v>19.5</v>
      </c>
      <c r="F110" s="100">
        <v>19</v>
      </c>
      <c r="G110" s="31"/>
      <c r="H110" s="27"/>
      <c r="I110" s="49" t="s">
        <v>266</v>
      </c>
      <c r="J110" s="12" t="s">
        <v>447</v>
      </c>
      <c r="K110" s="18"/>
      <c r="L110" s="10"/>
      <c r="M110" s="18"/>
      <c r="N110" s="18"/>
      <c r="O110" s="18"/>
      <c r="P110" s="18"/>
      <c r="Q110" s="12" t="s">
        <v>339</v>
      </c>
    </row>
    <row r="111" spans="1:17" ht="31.5">
      <c r="A111" s="27">
        <v>77</v>
      </c>
      <c r="B111" s="101" t="s">
        <v>267</v>
      </c>
      <c r="C111" s="102" t="s">
        <v>268</v>
      </c>
      <c r="D111" s="50"/>
      <c r="E111" s="103">
        <v>2</v>
      </c>
      <c r="F111" s="103">
        <v>2</v>
      </c>
      <c r="G111" s="31"/>
      <c r="H111" s="27"/>
      <c r="I111" s="49" t="s">
        <v>73</v>
      </c>
      <c r="J111" s="12" t="s">
        <v>447</v>
      </c>
      <c r="K111" s="18"/>
      <c r="L111" s="10"/>
      <c r="M111" s="18"/>
      <c r="N111" s="18"/>
      <c r="O111" s="18"/>
      <c r="P111" s="18"/>
      <c r="Q111" s="12" t="s">
        <v>339</v>
      </c>
    </row>
    <row r="112" spans="1:17" ht="15.75">
      <c r="A112" s="27">
        <v>78</v>
      </c>
      <c r="B112" s="101" t="s">
        <v>269</v>
      </c>
      <c r="C112" s="102" t="s">
        <v>270</v>
      </c>
      <c r="D112" s="50"/>
      <c r="E112" s="103">
        <v>15</v>
      </c>
      <c r="F112" s="103">
        <v>14.8</v>
      </c>
      <c r="G112" s="31"/>
      <c r="H112" s="27"/>
      <c r="I112" s="49" t="s">
        <v>86</v>
      </c>
      <c r="J112" s="12" t="s">
        <v>447</v>
      </c>
      <c r="K112" s="18"/>
      <c r="L112" s="10"/>
      <c r="M112" s="18"/>
      <c r="N112" s="18"/>
      <c r="O112" s="18"/>
      <c r="P112" s="18"/>
      <c r="Q112" s="12" t="s">
        <v>339</v>
      </c>
    </row>
    <row r="113" spans="1:17" ht="15.75">
      <c r="A113" s="27"/>
      <c r="B113" s="101" t="s">
        <v>458</v>
      </c>
      <c r="C113" s="49" t="s">
        <v>140</v>
      </c>
      <c r="D113" s="50"/>
      <c r="E113" s="103">
        <v>0.04</v>
      </c>
      <c r="F113" s="103">
        <v>0</v>
      </c>
      <c r="G113" s="31"/>
      <c r="H113" s="27"/>
      <c r="I113" s="49" t="s">
        <v>459</v>
      </c>
      <c r="J113" s="12" t="s">
        <v>451</v>
      </c>
      <c r="K113" s="18"/>
      <c r="L113" s="10"/>
      <c r="M113" s="18"/>
      <c r="N113" s="18"/>
      <c r="O113" s="18"/>
      <c r="P113" s="18"/>
      <c r="Q113" s="12"/>
    </row>
    <row r="114" spans="1:17" ht="63">
      <c r="A114" s="27"/>
      <c r="B114" s="104" t="s">
        <v>460</v>
      </c>
      <c r="C114" s="105" t="s">
        <v>171</v>
      </c>
      <c r="D114" s="106" t="s">
        <v>461</v>
      </c>
      <c r="E114" s="103">
        <v>0.7</v>
      </c>
      <c r="F114" s="103">
        <v>0</v>
      </c>
      <c r="G114" s="31"/>
      <c r="H114" s="27"/>
      <c r="I114" s="49" t="s">
        <v>111</v>
      </c>
      <c r="J114" s="12" t="s">
        <v>451</v>
      </c>
      <c r="K114" s="18"/>
      <c r="L114" s="10"/>
      <c r="M114" s="18"/>
      <c r="N114" s="18"/>
      <c r="O114" s="18"/>
      <c r="P114" s="18"/>
      <c r="Q114" s="12"/>
    </row>
    <row r="115" spans="1:17" ht="57.75" customHeight="1">
      <c r="A115" s="27"/>
      <c r="B115" s="104" t="s">
        <v>462</v>
      </c>
      <c r="C115" s="105" t="s">
        <v>171</v>
      </c>
      <c r="D115" s="106" t="s">
        <v>463</v>
      </c>
      <c r="E115" s="103">
        <v>0.09</v>
      </c>
      <c r="F115" s="103"/>
      <c r="G115" s="31"/>
      <c r="H115" s="27"/>
      <c r="I115" s="49" t="s">
        <v>111</v>
      </c>
      <c r="J115" s="12" t="s">
        <v>451</v>
      </c>
      <c r="K115" s="18"/>
      <c r="L115" s="10"/>
      <c r="M115" s="18"/>
      <c r="N115" s="18"/>
      <c r="O115" s="18"/>
      <c r="P115" s="18"/>
      <c r="Q115" s="12"/>
    </row>
    <row r="116" spans="1:17" ht="15.75">
      <c r="A116" s="27"/>
      <c r="B116" s="101" t="s">
        <v>464</v>
      </c>
      <c r="C116" s="49" t="s">
        <v>0</v>
      </c>
      <c r="D116" s="50"/>
      <c r="E116" s="103">
        <v>1.6</v>
      </c>
      <c r="F116" s="103"/>
      <c r="G116" s="31"/>
      <c r="H116" s="27"/>
      <c r="I116" s="49"/>
      <c r="J116" s="12" t="s">
        <v>451</v>
      </c>
      <c r="K116" s="18"/>
      <c r="L116" s="10"/>
      <c r="M116" s="18"/>
      <c r="N116" s="18"/>
      <c r="O116" s="18"/>
      <c r="P116" s="18"/>
      <c r="Q116" s="12"/>
    </row>
    <row r="117" spans="1:17" ht="31.5">
      <c r="A117" s="27"/>
      <c r="B117" s="101" t="s">
        <v>465</v>
      </c>
      <c r="C117" s="49" t="s">
        <v>466</v>
      </c>
      <c r="D117" s="50"/>
      <c r="E117" s="103">
        <v>5</v>
      </c>
      <c r="F117" s="103">
        <v>4.5</v>
      </c>
      <c r="G117" s="31"/>
      <c r="H117" s="27"/>
      <c r="I117" s="49"/>
      <c r="J117" s="12" t="s">
        <v>451</v>
      </c>
      <c r="K117" s="18"/>
      <c r="L117" s="10"/>
      <c r="M117" s="18"/>
      <c r="N117" s="18"/>
      <c r="O117" s="18"/>
      <c r="P117" s="18"/>
      <c r="Q117" s="12"/>
    </row>
    <row r="118" spans="1:17" ht="31.5">
      <c r="A118" s="27"/>
      <c r="B118" s="101" t="s">
        <v>467</v>
      </c>
      <c r="C118" s="49" t="s">
        <v>140</v>
      </c>
      <c r="D118" s="50"/>
      <c r="E118" s="103">
        <v>2.1</v>
      </c>
      <c r="F118" s="103">
        <v>0.15</v>
      </c>
      <c r="G118" s="31"/>
      <c r="H118" s="27"/>
      <c r="I118" s="49" t="s">
        <v>107</v>
      </c>
      <c r="J118" s="12" t="s">
        <v>451</v>
      </c>
      <c r="K118" s="18"/>
      <c r="L118" s="10"/>
      <c r="M118" s="18"/>
      <c r="N118" s="18"/>
      <c r="O118" s="18"/>
      <c r="P118" s="18"/>
      <c r="Q118" s="12"/>
    </row>
    <row r="119" spans="1:17" ht="31.5">
      <c r="A119" s="27"/>
      <c r="B119" s="101" t="s">
        <v>468</v>
      </c>
      <c r="C119" s="49" t="s">
        <v>140</v>
      </c>
      <c r="D119" s="50"/>
      <c r="E119" s="103">
        <v>4.3</v>
      </c>
      <c r="F119" s="103">
        <v>4.3</v>
      </c>
      <c r="G119" s="31"/>
      <c r="H119" s="27"/>
      <c r="I119" s="49" t="s">
        <v>101</v>
      </c>
      <c r="J119" s="12" t="s">
        <v>451</v>
      </c>
      <c r="K119" s="18"/>
      <c r="L119" s="10"/>
      <c r="M119" s="18"/>
      <c r="N119" s="18"/>
      <c r="O119" s="18"/>
      <c r="P119" s="18"/>
      <c r="Q119" s="12"/>
    </row>
    <row r="120" spans="1:17" ht="34.5" customHeight="1">
      <c r="A120" s="27"/>
      <c r="B120" s="101" t="s">
        <v>469</v>
      </c>
      <c r="C120" s="49" t="s">
        <v>140</v>
      </c>
      <c r="D120" s="50"/>
      <c r="E120" s="103">
        <v>0.13</v>
      </c>
      <c r="F120" s="103">
        <v>0</v>
      </c>
      <c r="G120" s="31"/>
      <c r="H120" s="27"/>
      <c r="I120" s="49" t="s">
        <v>93</v>
      </c>
      <c r="J120" s="12" t="s">
        <v>451</v>
      </c>
      <c r="K120" s="18"/>
      <c r="L120" s="10"/>
      <c r="M120" s="18"/>
      <c r="N120" s="18"/>
      <c r="O120" s="18"/>
      <c r="P120" s="18"/>
      <c r="Q120" s="12"/>
    </row>
    <row r="121" spans="1:17" ht="15.75">
      <c r="A121" s="27"/>
      <c r="B121" s="101" t="s">
        <v>470</v>
      </c>
      <c r="C121" s="49" t="s">
        <v>140</v>
      </c>
      <c r="D121" s="50"/>
      <c r="E121" s="103">
        <v>0.39</v>
      </c>
      <c r="F121" s="103">
        <v>0.39</v>
      </c>
      <c r="G121" s="31"/>
      <c r="H121" s="27"/>
      <c r="I121" s="49" t="s">
        <v>99</v>
      </c>
      <c r="J121" s="12" t="s">
        <v>451</v>
      </c>
      <c r="K121" s="18"/>
      <c r="L121" s="10"/>
      <c r="M121" s="18"/>
      <c r="N121" s="18"/>
      <c r="O121" s="18"/>
      <c r="P121" s="18"/>
      <c r="Q121" s="12"/>
    </row>
    <row r="122" spans="1:17" s="58" customFormat="1" ht="15">
      <c r="A122" s="403"/>
      <c r="B122" s="403"/>
      <c r="C122" s="52"/>
      <c r="D122" s="52"/>
      <c r="E122" s="71"/>
      <c r="F122" s="71"/>
      <c r="G122" s="71"/>
      <c r="H122" s="52"/>
      <c r="I122" s="52"/>
      <c r="J122" s="52"/>
      <c r="K122" s="18"/>
      <c r="L122" s="13"/>
      <c r="M122" s="56"/>
      <c r="N122" s="56"/>
      <c r="O122" s="56"/>
      <c r="P122" s="56"/>
      <c r="Q122" s="52"/>
    </row>
    <row r="123" spans="1:17" ht="15">
      <c r="A123" s="59" t="s">
        <v>335</v>
      </c>
      <c r="B123" s="60" t="s">
        <v>119</v>
      </c>
      <c r="C123" s="59"/>
      <c r="D123" s="60"/>
      <c r="E123" s="61">
        <f>SUM(E124:E136)</f>
        <v>31.91</v>
      </c>
      <c r="F123" s="61">
        <f>SUM(F124:F136)</f>
        <v>13.3</v>
      </c>
      <c r="G123" s="61">
        <f>SUM(G124:G136)</f>
        <v>0</v>
      </c>
      <c r="H123" s="59"/>
      <c r="I123" s="59"/>
      <c r="J123" s="12"/>
      <c r="K123" s="18"/>
      <c r="L123" s="10"/>
      <c r="M123" s="18"/>
      <c r="N123" s="18"/>
      <c r="O123" s="18"/>
      <c r="P123" s="18"/>
      <c r="Q123" s="12"/>
    </row>
    <row r="124" spans="1:17" ht="45">
      <c r="A124" s="27">
        <v>79</v>
      </c>
      <c r="B124" s="28" t="s">
        <v>74</v>
      </c>
      <c r="C124" s="27"/>
      <c r="D124" s="29"/>
      <c r="E124" s="30">
        <v>1.4</v>
      </c>
      <c r="F124" s="31">
        <v>1.3</v>
      </c>
      <c r="G124" s="31"/>
      <c r="H124" s="27" t="s">
        <v>78</v>
      </c>
      <c r="I124" s="27" t="s">
        <v>73</v>
      </c>
      <c r="J124" s="12" t="s">
        <v>447</v>
      </c>
      <c r="K124" s="68"/>
      <c r="L124" s="10"/>
      <c r="M124" s="18"/>
      <c r="N124" s="18"/>
      <c r="O124" s="18"/>
      <c r="P124" s="18"/>
      <c r="Q124" s="12" t="s">
        <v>227</v>
      </c>
    </row>
    <row r="125" spans="1:17" s="58" customFormat="1" ht="45">
      <c r="A125" s="27">
        <v>80</v>
      </c>
      <c r="B125" s="50" t="s">
        <v>310</v>
      </c>
      <c r="C125" s="107" t="s">
        <v>311</v>
      </c>
      <c r="D125" s="50" t="s">
        <v>194</v>
      </c>
      <c r="E125" s="84">
        <v>2</v>
      </c>
      <c r="F125" s="31">
        <v>1.6</v>
      </c>
      <c r="G125" s="31"/>
      <c r="H125" s="27"/>
      <c r="I125" s="107" t="s">
        <v>40</v>
      </c>
      <c r="J125" s="12" t="s">
        <v>447</v>
      </c>
      <c r="K125" s="68"/>
      <c r="L125" s="13"/>
      <c r="M125" s="56"/>
      <c r="N125" s="56"/>
      <c r="O125" s="56"/>
      <c r="P125" s="56"/>
      <c r="Q125" s="12" t="s">
        <v>227</v>
      </c>
    </row>
    <row r="126" spans="1:17" s="58" customFormat="1" ht="15">
      <c r="A126" s="27">
        <v>81</v>
      </c>
      <c r="B126" s="32" t="s">
        <v>8</v>
      </c>
      <c r="C126" s="12" t="s">
        <v>9</v>
      </c>
      <c r="D126" s="50"/>
      <c r="E126" s="33">
        <v>0.6</v>
      </c>
      <c r="F126" s="33">
        <v>0</v>
      </c>
      <c r="G126" s="31"/>
      <c r="H126" s="27"/>
      <c r="I126" s="12" t="s">
        <v>73</v>
      </c>
      <c r="J126" s="12" t="s">
        <v>447</v>
      </c>
      <c r="K126" s="68"/>
      <c r="L126" s="13"/>
      <c r="M126" s="56"/>
      <c r="N126" s="56"/>
      <c r="O126" s="56"/>
      <c r="P126" s="56"/>
      <c r="Q126" s="12" t="s">
        <v>227</v>
      </c>
    </row>
    <row r="127" spans="1:17" s="58" customFormat="1" ht="15">
      <c r="A127" s="27">
        <v>82</v>
      </c>
      <c r="B127" s="78" t="s">
        <v>353</v>
      </c>
      <c r="C127" s="107" t="s">
        <v>354</v>
      </c>
      <c r="D127" s="50"/>
      <c r="E127" s="30">
        <v>0.1</v>
      </c>
      <c r="F127" s="31">
        <v>0.1</v>
      </c>
      <c r="G127" s="31"/>
      <c r="H127" s="27"/>
      <c r="I127" s="27" t="s">
        <v>73</v>
      </c>
      <c r="J127" s="12" t="s">
        <v>447</v>
      </c>
      <c r="K127" s="68"/>
      <c r="L127" s="13"/>
      <c r="M127" s="56"/>
      <c r="N127" s="56"/>
      <c r="O127" s="56"/>
      <c r="P127" s="56"/>
      <c r="Q127" s="12" t="s">
        <v>227</v>
      </c>
    </row>
    <row r="128" spans="1:17" s="58" customFormat="1" ht="15">
      <c r="A128" s="27">
        <v>83</v>
      </c>
      <c r="B128" s="28" t="s">
        <v>355</v>
      </c>
      <c r="C128" s="27" t="s">
        <v>354</v>
      </c>
      <c r="D128" s="50"/>
      <c r="E128" s="30">
        <v>2</v>
      </c>
      <c r="F128" s="31">
        <v>2</v>
      </c>
      <c r="G128" s="31"/>
      <c r="H128" s="27"/>
      <c r="I128" s="27" t="s">
        <v>86</v>
      </c>
      <c r="J128" s="12" t="s">
        <v>447</v>
      </c>
      <c r="K128" s="68"/>
      <c r="L128" s="13"/>
      <c r="M128" s="56"/>
      <c r="N128" s="56"/>
      <c r="O128" s="56"/>
      <c r="P128" s="56"/>
      <c r="Q128" s="12" t="s">
        <v>227</v>
      </c>
    </row>
    <row r="129" spans="1:17" s="58" customFormat="1" ht="15">
      <c r="A129" s="27">
        <v>84</v>
      </c>
      <c r="B129" s="28" t="s">
        <v>356</v>
      </c>
      <c r="C129" s="27" t="s">
        <v>357</v>
      </c>
      <c r="D129" s="50"/>
      <c r="E129" s="30">
        <v>14.26</v>
      </c>
      <c r="F129" s="31"/>
      <c r="G129" s="31"/>
      <c r="H129" s="27"/>
      <c r="I129" s="27" t="s">
        <v>73</v>
      </c>
      <c r="J129" s="12" t="s">
        <v>447</v>
      </c>
      <c r="K129" s="68"/>
      <c r="L129" s="13"/>
      <c r="M129" s="56"/>
      <c r="N129" s="56"/>
      <c r="O129" s="56"/>
      <c r="P129" s="56"/>
      <c r="Q129" s="12" t="s">
        <v>227</v>
      </c>
    </row>
    <row r="130" spans="1:17" s="109" customFormat="1" ht="30">
      <c r="A130" s="34"/>
      <c r="B130" s="44" t="s">
        <v>471</v>
      </c>
      <c r="C130" s="34" t="s">
        <v>518</v>
      </c>
      <c r="D130" s="75"/>
      <c r="E130" s="45">
        <v>0.64</v>
      </c>
      <c r="F130" s="39">
        <v>0.59</v>
      </c>
      <c r="G130" s="39"/>
      <c r="H130" s="34"/>
      <c r="I130" s="34" t="s">
        <v>54</v>
      </c>
      <c r="J130" s="40" t="s">
        <v>451</v>
      </c>
      <c r="K130" s="67" t="s">
        <v>519</v>
      </c>
      <c r="L130" s="9">
        <f>5275.2+8.1</f>
        <v>5283.3</v>
      </c>
      <c r="M130" s="108"/>
      <c r="N130" s="108"/>
      <c r="O130" s="108"/>
      <c r="P130" s="108"/>
      <c r="Q130" s="40"/>
    </row>
    <row r="131" spans="1:17" s="58" customFormat="1" ht="30">
      <c r="A131" s="27"/>
      <c r="B131" s="28" t="s">
        <v>472</v>
      </c>
      <c r="C131" s="27" t="s">
        <v>473</v>
      </c>
      <c r="D131" s="50"/>
      <c r="E131" s="30">
        <v>7.79</v>
      </c>
      <c r="F131" s="31">
        <v>6.29</v>
      </c>
      <c r="G131" s="31"/>
      <c r="H131" s="27"/>
      <c r="I131" s="27" t="s">
        <v>86</v>
      </c>
      <c r="J131" s="12" t="s">
        <v>451</v>
      </c>
      <c r="K131" s="68"/>
      <c r="L131" s="13"/>
      <c r="M131" s="56"/>
      <c r="N131" s="56"/>
      <c r="O131" s="56"/>
      <c r="P131" s="56"/>
      <c r="Q131" s="12"/>
    </row>
    <row r="132" spans="1:17" s="58" customFormat="1" ht="30">
      <c r="A132" s="27"/>
      <c r="B132" s="28" t="s">
        <v>474</v>
      </c>
      <c r="C132" s="27" t="s">
        <v>473</v>
      </c>
      <c r="D132" s="50"/>
      <c r="E132" s="30">
        <v>0.5</v>
      </c>
      <c r="F132" s="31">
        <v>0.3</v>
      </c>
      <c r="G132" s="31"/>
      <c r="H132" s="27"/>
      <c r="I132" s="27" t="s">
        <v>101</v>
      </c>
      <c r="J132" s="12" t="s">
        <v>451</v>
      </c>
      <c r="K132" s="68"/>
      <c r="L132" s="13"/>
      <c r="M132" s="56"/>
      <c r="N132" s="56"/>
      <c r="O132" s="56"/>
      <c r="P132" s="56"/>
      <c r="Q132" s="12"/>
    </row>
    <row r="133" spans="1:17" s="58" customFormat="1" ht="30">
      <c r="A133" s="27"/>
      <c r="B133" s="28" t="s">
        <v>475</v>
      </c>
      <c r="C133" s="27" t="s">
        <v>473</v>
      </c>
      <c r="D133" s="50"/>
      <c r="E133" s="30">
        <v>1.12</v>
      </c>
      <c r="F133" s="31">
        <v>1.12</v>
      </c>
      <c r="G133" s="31"/>
      <c r="H133" s="27"/>
      <c r="I133" s="27" t="s">
        <v>86</v>
      </c>
      <c r="J133" s="12" t="s">
        <v>451</v>
      </c>
      <c r="K133" s="68"/>
      <c r="L133" s="13"/>
      <c r="M133" s="56"/>
      <c r="N133" s="56"/>
      <c r="O133" s="56"/>
      <c r="P133" s="56"/>
      <c r="Q133" s="12"/>
    </row>
    <row r="134" spans="1:17" s="58" customFormat="1" ht="15">
      <c r="A134" s="27"/>
      <c r="B134" s="28" t="s">
        <v>476</v>
      </c>
      <c r="C134" s="27" t="s">
        <v>477</v>
      </c>
      <c r="D134" s="50"/>
      <c r="E134" s="30">
        <v>1.5</v>
      </c>
      <c r="F134" s="31">
        <v>0</v>
      </c>
      <c r="G134" s="31"/>
      <c r="H134" s="27"/>
      <c r="I134" s="27" t="s">
        <v>86</v>
      </c>
      <c r="J134" s="12" t="s">
        <v>451</v>
      </c>
      <c r="K134" s="68"/>
      <c r="L134" s="13"/>
      <c r="M134" s="56"/>
      <c r="N134" s="56"/>
      <c r="O134" s="56"/>
      <c r="P134" s="56"/>
      <c r="Q134" s="12"/>
    </row>
    <row r="135" spans="1:17" s="58" customFormat="1" ht="15">
      <c r="A135" s="27"/>
      <c r="B135" s="28"/>
      <c r="C135" s="27"/>
      <c r="D135" s="50"/>
      <c r="E135" s="30"/>
      <c r="F135" s="31"/>
      <c r="G135" s="31"/>
      <c r="H135" s="27"/>
      <c r="I135" s="27"/>
      <c r="J135" s="12"/>
      <c r="K135" s="68"/>
      <c r="L135" s="13"/>
      <c r="M135" s="56"/>
      <c r="N135" s="56"/>
      <c r="O135" s="56"/>
      <c r="P135" s="56"/>
      <c r="Q135" s="12"/>
    </row>
    <row r="136" spans="1:17" s="58" customFormat="1" ht="15">
      <c r="A136" s="403"/>
      <c r="B136" s="403"/>
      <c r="C136" s="52"/>
      <c r="D136" s="53"/>
      <c r="E136" s="71"/>
      <c r="F136" s="71"/>
      <c r="G136" s="71"/>
      <c r="H136" s="52"/>
      <c r="I136" s="52"/>
      <c r="J136" s="52"/>
      <c r="K136" s="18"/>
      <c r="L136" s="13"/>
      <c r="M136" s="56"/>
      <c r="N136" s="56"/>
      <c r="O136" s="56"/>
      <c r="P136" s="56"/>
      <c r="Q136" s="52"/>
    </row>
    <row r="137" spans="1:17" ht="15">
      <c r="A137" s="59" t="s">
        <v>336</v>
      </c>
      <c r="B137" s="60" t="s">
        <v>47</v>
      </c>
      <c r="C137" s="59"/>
      <c r="D137" s="60"/>
      <c r="E137" s="61">
        <f>SUM(E138:E154)</f>
        <v>12.455</v>
      </c>
      <c r="F137" s="61">
        <f>SUM(F138:F154)</f>
        <v>10.705</v>
      </c>
      <c r="G137" s="61">
        <f>SUM(G138:G154)</f>
        <v>0</v>
      </c>
      <c r="H137" s="60"/>
      <c r="I137" s="59"/>
      <c r="J137" s="12"/>
      <c r="K137" s="18"/>
      <c r="L137" s="10"/>
      <c r="M137" s="18"/>
      <c r="N137" s="18"/>
      <c r="O137" s="18"/>
      <c r="P137" s="18"/>
      <c r="Q137" s="12"/>
    </row>
    <row r="138" spans="1:17" ht="27" customHeight="1">
      <c r="A138" s="27">
        <v>85</v>
      </c>
      <c r="B138" s="28" t="s">
        <v>337</v>
      </c>
      <c r="C138" s="27" t="s">
        <v>338</v>
      </c>
      <c r="D138" s="29" t="s">
        <v>371</v>
      </c>
      <c r="E138" s="30">
        <v>2</v>
      </c>
      <c r="F138" s="31">
        <v>1.8</v>
      </c>
      <c r="G138" s="31"/>
      <c r="H138" s="27"/>
      <c r="I138" s="27" t="s">
        <v>85</v>
      </c>
      <c r="J138" s="12" t="s">
        <v>447</v>
      </c>
      <c r="K138" s="18"/>
      <c r="L138" s="10"/>
      <c r="M138" s="18"/>
      <c r="N138" s="18"/>
      <c r="O138" s="18"/>
      <c r="P138" s="18"/>
      <c r="Q138" s="12" t="s">
        <v>227</v>
      </c>
    </row>
    <row r="139" spans="1:17" ht="15">
      <c r="A139" s="27">
        <v>86</v>
      </c>
      <c r="B139" s="50" t="s">
        <v>195</v>
      </c>
      <c r="C139" s="107" t="s">
        <v>196</v>
      </c>
      <c r="D139" s="50"/>
      <c r="E139" s="84">
        <v>3</v>
      </c>
      <c r="F139" s="31">
        <v>2.4</v>
      </c>
      <c r="G139" s="31"/>
      <c r="H139" s="27"/>
      <c r="I139" s="27" t="s">
        <v>88</v>
      </c>
      <c r="J139" s="12" t="s">
        <v>447</v>
      </c>
      <c r="K139" s="18"/>
      <c r="L139" s="10"/>
      <c r="M139" s="18"/>
      <c r="N139" s="18"/>
      <c r="O139" s="18"/>
      <c r="P139" s="18"/>
      <c r="Q139" s="12" t="s">
        <v>227</v>
      </c>
    </row>
    <row r="140" spans="1:17" s="58" customFormat="1" ht="15">
      <c r="A140" s="27">
        <v>87</v>
      </c>
      <c r="B140" s="50" t="s">
        <v>197</v>
      </c>
      <c r="C140" s="107" t="s">
        <v>196</v>
      </c>
      <c r="D140" s="82"/>
      <c r="E140" s="84">
        <v>1</v>
      </c>
      <c r="F140" s="31">
        <v>0.8</v>
      </c>
      <c r="G140" s="31"/>
      <c r="H140" s="27"/>
      <c r="I140" s="27" t="s">
        <v>88</v>
      </c>
      <c r="J140" s="12" t="s">
        <v>447</v>
      </c>
      <c r="K140" s="18"/>
      <c r="L140" s="13"/>
      <c r="M140" s="56"/>
      <c r="N140" s="56"/>
      <c r="O140" s="56"/>
      <c r="P140" s="56"/>
      <c r="Q140" s="12" t="s">
        <v>227</v>
      </c>
    </row>
    <row r="141" spans="1:17" ht="15">
      <c r="A141" s="27">
        <v>88</v>
      </c>
      <c r="B141" s="28" t="s">
        <v>198</v>
      </c>
      <c r="C141" s="27" t="s">
        <v>375</v>
      </c>
      <c r="D141" s="82"/>
      <c r="E141" s="84">
        <v>0.05</v>
      </c>
      <c r="F141" s="84">
        <v>0.05</v>
      </c>
      <c r="G141" s="84"/>
      <c r="H141" s="27"/>
      <c r="I141" s="27" t="s">
        <v>97</v>
      </c>
      <c r="J141" s="12" t="s">
        <v>447</v>
      </c>
      <c r="K141" s="18"/>
      <c r="L141" s="10"/>
      <c r="M141" s="18"/>
      <c r="N141" s="18"/>
      <c r="O141" s="18"/>
      <c r="P141" s="18"/>
      <c r="Q141" s="12" t="s">
        <v>227</v>
      </c>
    </row>
    <row r="142" spans="1:17" ht="15">
      <c r="A142" s="27">
        <v>89</v>
      </c>
      <c r="B142" s="28" t="s">
        <v>199</v>
      </c>
      <c r="C142" s="27" t="s">
        <v>375</v>
      </c>
      <c r="D142" s="82"/>
      <c r="E142" s="84">
        <v>0.08</v>
      </c>
      <c r="F142" s="84">
        <v>0.08</v>
      </c>
      <c r="G142" s="84"/>
      <c r="H142" s="27"/>
      <c r="I142" s="27" t="s">
        <v>97</v>
      </c>
      <c r="J142" s="12" t="s">
        <v>447</v>
      </c>
      <c r="K142" s="18"/>
      <c r="L142" s="10"/>
      <c r="M142" s="18"/>
      <c r="N142" s="18"/>
      <c r="O142" s="18"/>
      <c r="P142" s="18"/>
      <c r="Q142" s="12" t="s">
        <v>227</v>
      </c>
    </row>
    <row r="143" spans="1:17" ht="15">
      <c r="A143" s="27">
        <v>90</v>
      </c>
      <c r="B143" s="28" t="s">
        <v>200</v>
      </c>
      <c r="C143" s="27" t="s">
        <v>375</v>
      </c>
      <c r="D143" s="82"/>
      <c r="E143" s="84">
        <v>0.23</v>
      </c>
      <c r="F143" s="84">
        <v>0.23</v>
      </c>
      <c r="G143" s="84"/>
      <c r="H143" s="27"/>
      <c r="I143" s="27" t="s">
        <v>97</v>
      </c>
      <c r="J143" s="12" t="s">
        <v>447</v>
      </c>
      <c r="K143" s="18"/>
      <c r="L143" s="10"/>
      <c r="M143" s="18"/>
      <c r="N143" s="18"/>
      <c r="O143" s="18"/>
      <c r="P143" s="18"/>
      <c r="Q143" s="12" t="s">
        <v>227</v>
      </c>
    </row>
    <row r="144" spans="1:17" ht="26.25" customHeight="1">
      <c r="A144" s="27">
        <v>91</v>
      </c>
      <c r="B144" s="50" t="s">
        <v>201</v>
      </c>
      <c r="C144" s="27" t="s">
        <v>296</v>
      </c>
      <c r="D144" s="82" t="s">
        <v>202</v>
      </c>
      <c r="E144" s="84">
        <v>0.22</v>
      </c>
      <c r="F144" s="84">
        <v>0.22</v>
      </c>
      <c r="G144" s="84"/>
      <c r="H144" s="27"/>
      <c r="I144" s="27" t="s">
        <v>93</v>
      </c>
      <c r="J144" s="12" t="s">
        <v>447</v>
      </c>
      <c r="K144" s="18"/>
      <c r="L144" s="10"/>
      <c r="M144" s="18"/>
      <c r="N144" s="18"/>
      <c r="O144" s="18"/>
      <c r="P144" s="18"/>
      <c r="Q144" s="12" t="s">
        <v>227</v>
      </c>
    </row>
    <row r="145" spans="1:17" ht="15">
      <c r="A145" s="27">
        <v>92</v>
      </c>
      <c r="B145" s="50" t="s">
        <v>203</v>
      </c>
      <c r="C145" s="27" t="s">
        <v>296</v>
      </c>
      <c r="D145" s="82"/>
      <c r="E145" s="84">
        <v>0.085</v>
      </c>
      <c r="F145" s="84">
        <v>0.085</v>
      </c>
      <c r="G145" s="84"/>
      <c r="H145" s="27"/>
      <c r="I145" s="27" t="s">
        <v>93</v>
      </c>
      <c r="J145" s="12" t="s">
        <v>447</v>
      </c>
      <c r="K145" s="18"/>
      <c r="L145" s="10"/>
      <c r="M145" s="18"/>
      <c r="N145" s="18"/>
      <c r="O145" s="18"/>
      <c r="P145" s="18"/>
      <c r="Q145" s="12" t="s">
        <v>227</v>
      </c>
    </row>
    <row r="146" spans="1:17" ht="15">
      <c r="A146" s="27">
        <v>93</v>
      </c>
      <c r="B146" s="78" t="s">
        <v>358</v>
      </c>
      <c r="C146" s="27" t="s">
        <v>190</v>
      </c>
      <c r="D146" s="82"/>
      <c r="E146" s="33">
        <v>0.15</v>
      </c>
      <c r="F146" s="31"/>
      <c r="G146" s="84"/>
      <c r="H146" s="27"/>
      <c r="I146" s="27" t="s">
        <v>112</v>
      </c>
      <c r="J146" s="12" t="s">
        <v>447</v>
      </c>
      <c r="K146" s="18"/>
      <c r="L146" s="10"/>
      <c r="M146" s="18"/>
      <c r="N146" s="18"/>
      <c r="O146" s="18"/>
      <c r="P146" s="18"/>
      <c r="Q146" s="12" t="s">
        <v>227</v>
      </c>
    </row>
    <row r="147" spans="1:17" ht="15">
      <c r="A147" s="27">
        <v>94</v>
      </c>
      <c r="B147" s="28" t="s">
        <v>359</v>
      </c>
      <c r="C147" s="27" t="s">
        <v>190</v>
      </c>
      <c r="D147" s="82"/>
      <c r="E147" s="30">
        <v>0.1</v>
      </c>
      <c r="F147" s="31"/>
      <c r="G147" s="84"/>
      <c r="H147" s="27"/>
      <c r="I147" s="27" t="s">
        <v>112</v>
      </c>
      <c r="J147" s="12" t="s">
        <v>447</v>
      </c>
      <c r="K147" s="18"/>
      <c r="L147" s="10"/>
      <c r="M147" s="18"/>
      <c r="N147" s="18"/>
      <c r="O147" s="18"/>
      <c r="P147" s="18"/>
      <c r="Q147" s="12" t="s">
        <v>227</v>
      </c>
    </row>
    <row r="148" spans="1:17" s="43" customFormat="1" ht="15">
      <c r="A148" s="34">
        <v>95</v>
      </c>
      <c r="B148" s="44" t="s">
        <v>360</v>
      </c>
      <c r="C148" s="40" t="s">
        <v>330</v>
      </c>
      <c r="D148" s="47"/>
      <c r="E148" s="64">
        <v>0.5</v>
      </c>
      <c r="F148" s="39"/>
      <c r="G148" s="110"/>
      <c r="H148" s="34"/>
      <c r="I148" s="34" t="s">
        <v>105</v>
      </c>
      <c r="J148" s="40" t="s">
        <v>447</v>
      </c>
      <c r="K148" s="41"/>
      <c r="L148" s="42"/>
      <c r="M148" s="41" t="s">
        <v>520</v>
      </c>
      <c r="N148" s="41"/>
      <c r="O148" s="41"/>
      <c r="P148" s="41"/>
      <c r="Q148" s="40" t="s">
        <v>227</v>
      </c>
    </row>
    <row r="149" spans="1:17" ht="15">
      <c r="A149" s="27">
        <v>96</v>
      </c>
      <c r="B149" s="28" t="s">
        <v>361</v>
      </c>
      <c r="C149" s="27" t="s">
        <v>362</v>
      </c>
      <c r="D149" s="82"/>
      <c r="E149" s="84">
        <v>0.2</v>
      </c>
      <c r="F149" s="84">
        <v>0.2</v>
      </c>
      <c r="G149" s="84"/>
      <c r="H149" s="27"/>
      <c r="I149" s="27" t="s">
        <v>54</v>
      </c>
      <c r="J149" s="12" t="s">
        <v>447</v>
      </c>
      <c r="K149" s="18"/>
      <c r="L149" s="10"/>
      <c r="M149" s="18"/>
      <c r="N149" s="18"/>
      <c r="O149" s="18"/>
      <c r="P149" s="18"/>
      <c r="Q149" s="12" t="s">
        <v>227</v>
      </c>
    </row>
    <row r="150" spans="1:17" s="43" customFormat="1" ht="18" customHeight="1">
      <c r="A150" s="34">
        <v>97</v>
      </c>
      <c r="B150" s="73" t="s">
        <v>396</v>
      </c>
      <c r="C150" s="74" t="s">
        <v>389</v>
      </c>
      <c r="D150" s="75"/>
      <c r="E150" s="76">
        <v>1.94</v>
      </c>
      <c r="F150" s="76">
        <v>1.94</v>
      </c>
      <c r="G150" s="39"/>
      <c r="H150" s="34"/>
      <c r="I150" s="74" t="s">
        <v>86</v>
      </c>
      <c r="J150" s="40" t="s">
        <v>447</v>
      </c>
      <c r="K150" s="111" t="s">
        <v>521</v>
      </c>
      <c r="L150" s="112">
        <f>19447.9+5107.7</f>
        <v>24555.600000000002</v>
      </c>
      <c r="M150" s="41"/>
      <c r="N150" s="41"/>
      <c r="O150" s="41"/>
      <c r="P150" s="41"/>
      <c r="Q150" s="40" t="s">
        <v>236</v>
      </c>
    </row>
    <row r="151" spans="1:17" s="43" customFormat="1" ht="24" customHeight="1">
      <c r="A151" s="34">
        <v>98</v>
      </c>
      <c r="B151" s="73" t="s">
        <v>397</v>
      </c>
      <c r="C151" s="74" t="s">
        <v>398</v>
      </c>
      <c r="D151" s="75" t="s">
        <v>399</v>
      </c>
      <c r="E151" s="76">
        <v>0.4</v>
      </c>
      <c r="F151" s="76">
        <v>0.4</v>
      </c>
      <c r="G151" s="39"/>
      <c r="H151" s="34"/>
      <c r="I151" s="74" t="s">
        <v>107</v>
      </c>
      <c r="J151" s="40" t="s">
        <v>447</v>
      </c>
      <c r="K151" s="41" t="s">
        <v>522</v>
      </c>
      <c r="L151" s="42">
        <v>3188</v>
      </c>
      <c r="M151" s="41"/>
      <c r="N151" s="41"/>
      <c r="O151" s="41"/>
      <c r="P151" s="41"/>
      <c r="Q151" s="40" t="s">
        <v>238</v>
      </c>
    </row>
    <row r="152" spans="1:17" ht="23.25" customHeight="1">
      <c r="A152" s="27"/>
      <c r="B152" s="48" t="s">
        <v>478</v>
      </c>
      <c r="C152" s="49" t="s">
        <v>140</v>
      </c>
      <c r="D152" s="50"/>
      <c r="E152" s="51">
        <v>2.5</v>
      </c>
      <c r="F152" s="51">
        <v>2.5</v>
      </c>
      <c r="G152" s="31"/>
      <c r="H152" s="27"/>
      <c r="I152" s="49" t="s">
        <v>105</v>
      </c>
      <c r="J152" s="12" t="s">
        <v>451</v>
      </c>
      <c r="K152" s="18"/>
      <c r="L152" s="10"/>
      <c r="M152" s="18"/>
      <c r="N152" s="18"/>
      <c r="O152" s="18"/>
      <c r="P152" s="18"/>
      <c r="Q152" s="12"/>
    </row>
    <row r="153" spans="1:17" ht="23.25" customHeight="1">
      <c r="A153" s="27"/>
      <c r="B153" s="48"/>
      <c r="C153" s="49"/>
      <c r="D153" s="50"/>
      <c r="E153" s="51"/>
      <c r="F153" s="51"/>
      <c r="G153" s="31"/>
      <c r="H153" s="27"/>
      <c r="I153" s="49"/>
      <c r="J153" s="12"/>
      <c r="K153" s="18"/>
      <c r="L153" s="10"/>
      <c r="M153" s="18"/>
      <c r="N153" s="18"/>
      <c r="O153" s="18"/>
      <c r="P153" s="18"/>
      <c r="Q153" s="12"/>
    </row>
    <row r="154" spans="1:17" s="58" customFormat="1" ht="15">
      <c r="A154" s="403"/>
      <c r="B154" s="403"/>
      <c r="C154" s="52"/>
      <c r="D154" s="53"/>
      <c r="E154" s="71"/>
      <c r="F154" s="71"/>
      <c r="G154" s="71"/>
      <c r="H154" s="52"/>
      <c r="I154" s="52"/>
      <c r="J154" s="52"/>
      <c r="K154" s="18"/>
      <c r="L154" s="13"/>
      <c r="M154" s="56"/>
      <c r="N154" s="56"/>
      <c r="O154" s="56"/>
      <c r="P154" s="56"/>
      <c r="Q154" s="52"/>
    </row>
    <row r="155" spans="1:17" ht="15">
      <c r="A155" s="59" t="s">
        <v>372</v>
      </c>
      <c r="B155" s="60" t="s">
        <v>48</v>
      </c>
      <c r="C155" s="59"/>
      <c r="D155" s="60"/>
      <c r="E155" s="61">
        <f>SUM(E156:E163)</f>
        <v>6.6</v>
      </c>
      <c r="F155" s="61">
        <f>SUM(F156:F163)</f>
        <v>6.324</v>
      </c>
      <c r="G155" s="61">
        <f>SUM(G156:G163)</f>
        <v>0</v>
      </c>
      <c r="H155" s="59"/>
      <c r="I155" s="59"/>
      <c r="J155" s="12"/>
      <c r="K155" s="18"/>
      <c r="L155" s="10"/>
      <c r="M155" s="18"/>
      <c r="N155" s="18"/>
      <c r="O155" s="18"/>
      <c r="P155" s="18"/>
      <c r="Q155" s="12"/>
    </row>
    <row r="156" spans="1:17" s="43" customFormat="1" ht="21.75" customHeight="1">
      <c r="A156" s="34">
        <v>99</v>
      </c>
      <c r="B156" s="44" t="s">
        <v>95</v>
      </c>
      <c r="C156" s="34" t="s">
        <v>296</v>
      </c>
      <c r="D156" s="44"/>
      <c r="E156" s="39">
        <v>0.3</v>
      </c>
      <c r="F156" s="39">
        <v>0.3</v>
      </c>
      <c r="G156" s="39"/>
      <c r="H156" s="34"/>
      <c r="I156" s="34" t="s">
        <v>93</v>
      </c>
      <c r="J156" s="40" t="s">
        <v>447</v>
      </c>
      <c r="K156" s="41" t="s">
        <v>523</v>
      </c>
      <c r="L156" s="42">
        <v>3715.8</v>
      </c>
      <c r="M156" s="41"/>
      <c r="N156" s="41"/>
      <c r="O156" s="41"/>
      <c r="P156" s="41"/>
      <c r="Q156" s="40" t="s">
        <v>227</v>
      </c>
    </row>
    <row r="157" spans="1:17" ht="17.25" customHeight="1">
      <c r="A157" s="27">
        <v>100</v>
      </c>
      <c r="B157" s="28" t="s">
        <v>126</v>
      </c>
      <c r="C157" s="12" t="s">
        <v>400</v>
      </c>
      <c r="D157" s="28"/>
      <c r="E157" s="31">
        <v>1.28</v>
      </c>
      <c r="F157" s="31">
        <v>1.024</v>
      </c>
      <c r="G157" s="31"/>
      <c r="H157" s="28"/>
      <c r="I157" s="27" t="s">
        <v>93</v>
      </c>
      <c r="J157" s="12" t="s">
        <v>447</v>
      </c>
      <c r="K157" s="18"/>
      <c r="L157" s="10"/>
      <c r="M157" s="18"/>
      <c r="N157" s="18"/>
      <c r="O157" s="18"/>
      <c r="P157" s="18"/>
      <c r="Q157" s="12" t="s">
        <v>227</v>
      </c>
    </row>
    <row r="158" spans="1:17" ht="15">
      <c r="A158" s="27">
        <v>101</v>
      </c>
      <c r="B158" s="28" t="s">
        <v>110</v>
      </c>
      <c r="C158" s="27" t="s">
        <v>401</v>
      </c>
      <c r="D158" s="28"/>
      <c r="E158" s="31">
        <v>0.01</v>
      </c>
      <c r="F158" s="31">
        <v>0.01</v>
      </c>
      <c r="G158" s="31"/>
      <c r="H158" s="27"/>
      <c r="I158" s="27" t="s">
        <v>109</v>
      </c>
      <c r="J158" s="12" t="s">
        <v>447</v>
      </c>
      <c r="K158" s="18"/>
      <c r="L158" s="10"/>
      <c r="M158" s="18"/>
      <c r="N158" s="18"/>
      <c r="O158" s="18"/>
      <c r="P158" s="18"/>
      <c r="Q158" s="12" t="s">
        <v>227</v>
      </c>
    </row>
    <row r="159" spans="1:17" ht="15">
      <c r="A159" s="27">
        <v>102</v>
      </c>
      <c r="B159" s="28" t="s">
        <v>402</v>
      </c>
      <c r="C159" s="27" t="s">
        <v>190</v>
      </c>
      <c r="D159" s="28"/>
      <c r="E159" s="31">
        <v>0.25</v>
      </c>
      <c r="F159" s="31">
        <v>0.25</v>
      </c>
      <c r="G159" s="31"/>
      <c r="H159" s="27"/>
      <c r="I159" s="27" t="s">
        <v>112</v>
      </c>
      <c r="J159" s="12" t="s">
        <v>447</v>
      </c>
      <c r="K159" s="18"/>
      <c r="L159" s="10"/>
      <c r="M159" s="18"/>
      <c r="N159" s="18"/>
      <c r="O159" s="18"/>
      <c r="P159" s="18"/>
      <c r="Q159" s="12" t="s">
        <v>227</v>
      </c>
    </row>
    <row r="160" spans="1:17" ht="15">
      <c r="A160" s="27">
        <v>103</v>
      </c>
      <c r="B160" s="32" t="s">
        <v>403</v>
      </c>
      <c r="C160" s="12" t="s">
        <v>400</v>
      </c>
      <c r="D160" s="28"/>
      <c r="E160" s="33">
        <v>2</v>
      </c>
      <c r="F160" s="33">
        <v>2</v>
      </c>
      <c r="G160" s="31"/>
      <c r="H160" s="27"/>
      <c r="I160" s="12" t="s">
        <v>54</v>
      </c>
      <c r="J160" s="12" t="s">
        <v>447</v>
      </c>
      <c r="K160" s="18"/>
      <c r="L160" s="10"/>
      <c r="M160" s="18"/>
      <c r="N160" s="18"/>
      <c r="O160" s="18"/>
      <c r="P160" s="18"/>
      <c r="Q160" s="12" t="s">
        <v>7</v>
      </c>
    </row>
    <row r="161" spans="1:17" ht="15">
      <c r="A161" s="27">
        <v>104</v>
      </c>
      <c r="B161" s="28" t="s">
        <v>363</v>
      </c>
      <c r="C161" s="27" t="s">
        <v>171</v>
      </c>
      <c r="D161" s="28"/>
      <c r="E161" s="31">
        <v>0.16</v>
      </c>
      <c r="F161" s="31">
        <v>0.14</v>
      </c>
      <c r="G161" s="31"/>
      <c r="H161" s="27"/>
      <c r="I161" s="27" t="s">
        <v>111</v>
      </c>
      <c r="J161" s="12" t="s">
        <v>447</v>
      </c>
      <c r="K161" s="18"/>
      <c r="L161" s="10"/>
      <c r="M161" s="18"/>
      <c r="N161" s="18"/>
      <c r="O161" s="18"/>
      <c r="P161" s="18"/>
      <c r="Q161" s="12" t="s">
        <v>227</v>
      </c>
    </row>
    <row r="162" spans="1:17" ht="15">
      <c r="A162" s="27">
        <v>105</v>
      </c>
      <c r="B162" s="32" t="s">
        <v>404</v>
      </c>
      <c r="C162" s="12" t="s">
        <v>400</v>
      </c>
      <c r="D162" s="28"/>
      <c r="E162" s="33">
        <v>2.6</v>
      </c>
      <c r="F162" s="33">
        <v>2.6</v>
      </c>
      <c r="G162" s="31"/>
      <c r="H162" s="27"/>
      <c r="I162" s="12" t="s">
        <v>88</v>
      </c>
      <c r="J162" s="12" t="s">
        <v>447</v>
      </c>
      <c r="K162" s="18"/>
      <c r="L162" s="10"/>
      <c r="M162" s="18"/>
      <c r="N162" s="18"/>
      <c r="O162" s="18"/>
      <c r="P162" s="18"/>
      <c r="Q162" s="12" t="s">
        <v>339</v>
      </c>
    </row>
    <row r="163" spans="1:17" s="58" customFormat="1" ht="15">
      <c r="A163" s="403"/>
      <c r="B163" s="403"/>
      <c r="C163" s="52"/>
      <c r="D163" s="53"/>
      <c r="E163" s="71"/>
      <c r="F163" s="71"/>
      <c r="G163" s="71"/>
      <c r="H163" s="52"/>
      <c r="I163" s="72"/>
      <c r="J163" s="52"/>
      <c r="K163" s="18"/>
      <c r="L163" s="13"/>
      <c r="M163" s="56"/>
      <c r="N163" s="56"/>
      <c r="O163" s="56"/>
      <c r="P163" s="56"/>
      <c r="Q163" s="52"/>
    </row>
    <row r="164" spans="1:17" ht="20.25" customHeight="1">
      <c r="A164" s="59" t="s">
        <v>374</v>
      </c>
      <c r="B164" s="113" t="s">
        <v>373</v>
      </c>
      <c r="C164" s="59"/>
      <c r="D164" s="60"/>
      <c r="E164" s="61">
        <f>SUM(E165:E187)</f>
        <v>48.29</v>
      </c>
      <c r="F164" s="61">
        <f>SUM(F165:F187)</f>
        <v>45.532000000000004</v>
      </c>
      <c r="G164" s="61">
        <f>SUM(G165:G187)</f>
        <v>0</v>
      </c>
      <c r="H164" s="60"/>
      <c r="I164" s="59"/>
      <c r="J164" s="12"/>
      <c r="K164" s="18"/>
      <c r="L164" s="10"/>
      <c r="M164" s="18"/>
      <c r="N164" s="18"/>
      <c r="O164" s="18"/>
      <c r="P164" s="18"/>
      <c r="Q164" s="12"/>
    </row>
    <row r="165" spans="1:17" s="43" customFormat="1" ht="61.5" customHeight="1">
      <c r="A165" s="34">
        <v>106</v>
      </c>
      <c r="B165" s="44" t="s">
        <v>377</v>
      </c>
      <c r="C165" s="34" t="s">
        <v>375</v>
      </c>
      <c r="D165" s="47" t="s">
        <v>376</v>
      </c>
      <c r="E165" s="45">
        <v>1.5999999999999999</v>
      </c>
      <c r="F165" s="39">
        <v>1.4</v>
      </c>
      <c r="G165" s="39"/>
      <c r="H165" s="34"/>
      <c r="I165" s="34" t="s">
        <v>97</v>
      </c>
      <c r="J165" s="40" t="s">
        <v>447</v>
      </c>
      <c r="K165" s="41" t="s">
        <v>524</v>
      </c>
      <c r="L165" s="42"/>
      <c r="M165" s="41"/>
      <c r="N165" s="41"/>
      <c r="O165" s="41"/>
      <c r="P165" s="41"/>
      <c r="Q165" s="40" t="s">
        <v>227</v>
      </c>
    </row>
    <row r="166" spans="1:17" s="43" customFormat="1" ht="45">
      <c r="A166" s="34">
        <v>107</v>
      </c>
      <c r="B166" s="44" t="s">
        <v>72</v>
      </c>
      <c r="C166" s="34" t="s">
        <v>140</v>
      </c>
      <c r="D166" s="37"/>
      <c r="E166" s="45">
        <v>0.5</v>
      </c>
      <c r="F166" s="39">
        <v>0.4</v>
      </c>
      <c r="G166" s="39"/>
      <c r="H166" s="34" t="s">
        <v>70</v>
      </c>
      <c r="I166" s="34" t="s">
        <v>97</v>
      </c>
      <c r="J166" s="40" t="s">
        <v>447</v>
      </c>
      <c r="K166" s="41"/>
      <c r="L166" s="42"/>
      <c r="M166" s="41"/>
      <c r="N166" s="41"/>
      <c r="O166" s="41"/>
      <c r="P166" s="41"/>
      <c r="Q166" s="40" t="s">
        <v>227</v>
      </c>
    </row>
    <row r="167" spans="1:17" s="58" customFormat="1" ht="39" customHeight="1">
      <c r="A167" s="27">
        <v>108</v>
      </c>
      <c r="B167" s="28" t="s">
        <v>378</v>
      </c>
      <c r="C167" s="27" t="s">
        <v>140</v>
      </c>
      <c r="D167" s="29" t="s">
        <v>141</v>
      </c>
      <c r="E167" s="30">
        <v>1.15</v>
      </c>
      <c r="F167" s="31">
        <v>1.15</v>
      </c>
      <c r="G167" s="31"/>
      <c r="H167" s="27"/>
      <c r="I167" s="27" t="s">
        <v>101</v>
      </c>
      <c r="J167" s="12" t="s">
        <v>447</v>
      </c>
      <c r="K167" s="18"/>
      <c r="L167" s="13"/>
      <c r="M167" s="56"/>
      <c r="N167" s="56"/>
      <c r="O167" s="56"/>
      <c r="P167" s="56"/>
      <c r="Q167" s="12" t="s">
        <v>227</v>
      </c>
    </row>
    <row r="168" spans="1:17" ht="15">
      <c r="A168" s="27">
        <v>109</v>
      </c>
      <c r="B168" s="28" t="s">
        <v>127</v>
      </c>
      <c r="C168" s="27"/>
      <c r="D168" s="29"/>
      <c r="E168" s="30">
        <v>6.34</v>
      </c>
      <c r="F168" s="31">
        <v>5.072</v>
      </c>
      <c r="G168" s="31"/>
      <c r="H168" s="28"/>
      <c r="I168" s="27" t="s">
        <v>54</v>
      </c>
      <c r="J168" s="12" t="s">
        <v>447</v>
      </c>
      <c r="K168" s="18"/>
      <c r="L168" s="10"/>
      <c r="M168" s="18"/>
      <c r="N168" s="18"/>
      <c r="O168" s="18"/>
      <c r="P168" s="18"/>
      <c r="Q168" s="12" t="s">
        <v>227</v>
      </c>
    </row>
    <row r="169" spans="1:17" ht="15">
      <c r="A169" s="27">
        <v>110</v>
      </c>
      <c r="B169" s="28" t="s">
        <v>128</v>
      </c>
      <c r="C169" s="27"/>
      <c r="D169" s="29"/>
      <c r="E169" s="30">
        <v>1</v>
      </c>
      <c r="F169" s="31">
        <v>0.8</v>
      </c>
      <c r="G169" s="31"/>
      <c r="H169" s="28"/>
      <c r="I169" s="27" t="s">
        <v>117</v>
      </c>
      <c r="J169" s="12" t="s">
        <v>447</v>
      </c>
      <c r="K169" s="18"/>
      <c r="L169" s="10"/>
      <c r="M169" s="18"/>
      <c r="N169" s="18"/>
      <c r="O169" s="18"/>
      <c r="P169" s="18"/>
      <c r="Q169" s="12" t="s">
        <v>227</v>
      </c>
    </row>
    <row r="170" spans="1:17" s="58" customFormat="1" ht="28.5" customHeight="1">
      <c r="A170" s="27">
        <v>111</v>
      </c>
      <c r="B170" s="28" t="s">
        <v>379</v>
      </c>
      <c r="C170" s="27" t="s">
        <v>380</v>
      </c>
      <c r="D170" s="29" t="s">
        <v>381</v>
      </c>
      <c r="E170" s="30">
        <v>7.3</v>
      </c>
      <c r="F170" s="31">
        <v>7.3</v>
      </c>
      <c r="G170" s="31"/>
      <c r="H170" s="27"/>
      <c r="I170" s="27" t="s">
        <v>111</v>
      </c>
      <c r="J170" s="12" t="s">
        <v>447</v>
      </c>
      <c r="K170" s="18"/>
      <c r="L170" s="13"/>
      <c r="M170" s="56"/>
      <c r="N170" s="56"/>
      <c r="O170" s="56"/>
      <c r="P170" s="56"/>
      <c r="Q170" s="12" t="s">
        <v>227</v>
      </c>
    </row>
    <row r="171" spans="1:17" ht="15">
      <c r="A171" s="27">
        <v>112</v>
      </c>
      <c r="B171" s="28" t="s">
        <v>113</v>
      </c>
      <c r="C171" s="27"/>
      <c r="D171" s="29"/>
      <c r="E171" s="30">
        <v>0.2</v>
      </c>
      <c r="F171" s="31">
        <v>0.2</v>
      </c>
      <c r="G171" s="31"/>
      <c r="H171" s="27"/>
      <c r="I171" s="27" t="s">
        <v>112</v>
      </c>
      <c r="J171" s="12" t="s">
        <v>447</v>
      </c>
      <c r="K171" s="18"/>
      <c r="L171" s="10"/>
      <c r="M171" s="18"/>
      <c r="N171" s="18"/>
      <c r="O171" s="18"/>
      <c r="P171" s="18"/>
      <c r="Q171" s="12" t="s">
        <v>227</v>
      </c>
    </row>
    <row r="172" spans="1:17" s="58" customFormat="1" ht="15">
      <c r="A172" s="27">
        <v>113</v>
      </c>
      <c r="B172" s="28" t="s">
        <v>204</v>
      </c>
      <c r="C172" s="27" t="s">
        <v>375</v>
      </c>
      <c r="D172" s="82"/>
      <c r="E172" s="84">
        <v>0.16</v>
      </c>
      <c r="F172" s="31">
        <v>0.16</v>
      </c>
      <c r="G172" s="31"/>
      <c r="H172" s="27"/>
      <c r="I172" s="27" t="s">
        <v>97</v>
      </c>
      <c r="J172" s="12" t="s">
        <v>447</v>
      </c>
      <c r="K172" s="18"/>
      <c r="L172" s="13"/>
      <c r="M172" s="56"/>
      <c r="N172" s="56"/>
      <c r="O172" s="56"/>
      <c r="P172" s="56"/>
      <c r="Q172" s="12" t="s">
        <v>227</v>
      </c>
    </row>
    <row r="173" spans="1:17" s="58" customFormat="1" ht="32.25" customHeight="1">
      <c r="A173" s="27">
        <v>114</v>
      </c>
      <c r="B173" s="50" t="s">
        <v>205</v>
      </c>
      <c r="C173" s="27" t="s">
        <v>206</v>
      </c>
      <c r="D173" s="50" t="s">
        <v>207</v>
      </c>
      <c r="E173" s="84">
        <v>1.5</v>
      </c>
      <c r="F173" s="31">
        <v>1.2</v>
      </c>
      <c r="G173" s="31"/>
      <c r="H173" s="27"/>
      <c r="I173" s="27" t="s">
        <v>23</v>
      </c>
      <c r="J173" s="12" t="s">
        <v>447</v>
      </c>
      <c r="K173" s="18"/>
      <c r="L173" s="13"/>
      <c r="M173" s="56"/>
      <c r="N173" s="56"/>
      <c r="O173" s="56"/>
      <c r="P173" s="56"/>
      <c r="Q173" s="12" t="s">
        <v>227</v>
      </c>
    </row>
    <row r="174" spans="1:17" s="109" customFormat="1" ht="30">
      <c r="A174" s="34">
        <v>115</v>
      </c>
      <c r="B174" s="62" t="s">
        <v>10</v>
      </c>
      <c r="C174" s="114" t="s">
        <v>11</v>
      </c>
      <c r="D174" s="75"/>
      <c r="E174" s="64">
        <f>500/10000</f>
        <v>0.05</v>
      </c>
      <c r="F174" s="64">
        <f>500/10000</f>
        <v>0.05</v>
      </c>
      <c r="G174" s="39"/>
      <c r="H174" s="34"/>
      <c r="I174" s="40" t="s">
        <v>73</v>
      </c>
      <c r="J174" s="40" t="s">
        <v>447</v>
      </c>
      <c r="K174" s="41" t="s">
        <v>525</v>
      </c>
      <c r="L174" s="9"/>
      <c r="M174" s="108"/>
      <c r="N174" s="108"/>
      <c r="O174" s="108"/>
      <c r="P174" s="108"/>
      <c r="Q174" s="40" t="s">
        <v>227</v>
      </c>
    </row>
    <row r="175" spans="1:17" s="109" customFormat="1" ht="19.5" customHeight="1">
      <c r="A175" s="34">
        <v>116</v>
      </c>
      <c r="B175" s="44" t="s">
        <v>364</v>
      </c>
      <c r="C175" s="34" t="s">
        <v>365</v>
      </c>
      <c r="D175" s="75"/>
      <c r="E175" s="45">
        <v>0.26</v>
      </c>
      <c r="F175" s="39">
        <v>0.13</v>
      </c>
      <c r="G175" s="39"/>
      <c r="H175" s="34"/>
      <c r="I175" s="34" t="s">
        <v>102</v>
      </c>
      <c r="J175" s="40" t="s">
        <v>447</v>
      </c>
      <c r="K175" s="41" t="s">
        <v>526</v>
      </c>
      <c r="L175" s="9">
        <f>1325.8+1200.1+291.9</f>
        <v>2817.7999999999997</v>
      </c>
      <c r="M175" s="108" t="s">
        <v>505</v>
      </c>
      <c r="N175" s="108"/>
      <c r="O175" s="108"/>
      <c r="P175" s="108"/>
      <c r="Q175" s="40" t="s">
        <v>227</v>
      </c>
    </row>
    <row r="176" spans="1:17" s="58" customFormat="1" ht="30">
      <c r="A176" s="27">
        <v>117</v>
      </c>
      <c r="B176" s="28" t="s">
        <v>366</v>
      </c>
      <c r="C176" s="27" t="s">
        <v>367</v>
      </c>
      <c r="D176" s="50"/>
      <c r="E176" s="30">
        <v>1.1</v>
      </c>
      <c r="F176" s="31">
        <v>1.1</v>
      </c>
      <c r="G176" s="31"/>
      <c r="H176" s="27"/>
      <c r="I176" s="27" t="s">
        <v>97</v>
      </c>
      <c r="J176" s="12" t="s">
        <v>447</v>
      </c>
      <c r="K176" s="18"/>
      <c r="L176" s="13"/>
      <c r="M176" s="56"/>
      <c r="N176" s="56"/>
      <c r="O176" s="56"/>
      <c r="P176" s="56"/>
      <c r="Q176" s="12" t="s">
        <v>227</v>
      </c>
    </row>
    <row r="177" spans="1:17" s="58" customFormat="1" ht="15">
      <c r="A177" s="27">
        <v>118</v>
      </c>
      <c r="B177" s="28" t="s">
        <v>368</v>
      </c>
      <c r="C177" s="27" t="s">
        <v>369</v>
      </c>
      <c r="D177" s="50"/>
      <c r="E177" s="30">
        <v>10</v>
      </c>
      <c r="F177" s="31">
        <v>9.99</v>
      </c>
      <c r="G177" s="31"/>
      <c r="H177" s="27"/>
      <c r="I177" s="27" t="s">
        <v>88</v>
      </c>
      <c r="J177" s="12" t="s">
        <v>447</v>
      </c>
      <c r="K177" s="18"/>
      <c r="L177" s="13"/>
      <c r="M177" s="56"/>
      <c r="N177" s="56"/>
      <c r="O177" s="56"/>
      <c r="P177" s="56"/>
      <c r="Q177" s="12" t="s">
        <v>227</v>
      </c>
    </row>
    <row r="178" spans="1:17" s="116" customFormat="1" ht="30.75" customHeight="1">
      <c r="A178" s="34">
        <v>119</v>
      </c>
      <c r="B178" s="44" t="s">
        <v>222</v>
      </c>
      <c r="C178" s="34" t="s">
        <v>223</v>
      </c>
      <c r="D178" s="75"/>
      <c r="E178" s="45">
        <v>0.28</v>
      </c>
      <c r="F178" s="39">
        <v>0.28</v>
      </c>
      <c r="G178" s="39"/>
      <c r="H178" s="34"/>
      <c r="I178" s="34" t="s">
        <v>23</v>
      </c>
      <c r="J178" s="40" t="s">
        <v>447</v>
      </c>
      <c r="K178" s="41" t="s">
        <v>479</v>
      </c>
      <c r="L178" s="9">
        <v>2368.9</v>
      </c>
      <c r="M178" s="115" t="s">
        <v>449</v>
      </c>
      <c r="N178" s="115"/>
      <c r="O178" s="115"/>
      <c r="P178" s="115"/>
      <c r="Q178" s="40" t="s">
        <v>236</v>
      </c>
    </row>
    <row r="179" spans="1:17" s="118" customFormat="1" ht="38.25" customHeight="1">
      <c r="A179" s="27">
        <v>120</v>
      </c>
      <c r="B179" s="28" t="s">
        <v>405</v>
      </c>
      <c r="C179" s="27" t="s">
        <v>406</v>
      </c>
      <c r="D179" s="50" t="s">
        <v>407</v>
      </c>
      <c r="E179" s="30">
        <v>8</v>
      </c>
      <c r="F179" s="31">
        <v>8</v>
      </c>
      <c r="G179" s="31"/>
      <c r="H179" s="27"/>
      <c r="I179" s="27" t="s">
        <v>111</v>
      </c>
      <c r="J179" s="12" t="s">
        <v>447</v>
      </c>
      <c r="K179" s="18"/>
      <c r="L179" s="13"/>
      <c r="M179" s="117"/>
      <c r="N179" s="117"/>
      <c r="O179" s="117"/>
      <c r="P179" s="117"/>
      <c r="Q179" s="12" t="s">
        <v>339</v>
      </c>
    </row>
    <row r="180" spans="1:17" s="97" customFormat="1" ht="58.5" customHeight="1">
      <c r="A180" s="89">
        <v>121</v>
      </c>
      <c r="B180" s="119" t="s">
        <v>408</v>
      </c>
      <c r="C180" s="120" t="s">
        <v>380</v>
      </c>
      <c r="D180" s="121" t="s">
        <v>409</v>
      </c>
      <c r="E180" s="122">
        <v>2</v>
      </c>
      <c r="F180" s="122">
        <v>2</v>
      </c>
      <c r="G180" s="93"/>
      <c r="H180" s="89"/>
      <c r="I180" s="120" t="s">
        <v>88</v>
      </c>
      <c r="J180" s="94" t="s">
        <v>447</v>
      </c>
      <c r="K180" s="95" t="s">
        <v>527</v>
      </c>
      <c r="L180" s="96"/>
      <c r="M180" s="95"/>
      <c r="N180" s="95"/>
      <c r="O180" s="95"/>
      <c r="P180" s="95"/>
      <c r="Q180" s="94" t="s">
        <v>339</v>
      </c>
    </row>
    <row r="181" spans="1:17" ht="36" customHeight="1">
      <c r="A181" s="27">
        <v>122</v>
      </c>
      <c r="B181" s="48" t="s">
        <v>410</v>
      </c>
      <c r="C181" s="49" t="s">
        <v>164</v>
      </c>
      <c r="D181" s="50" t="s">
        <v>411</v>
      </c>
      <c r="E181" s="51">
        <v>0.08</v>
      </c>
      <c r="F181" s="51">
        <v>0.01</v>
      </c>
      <c r="G181" s="31"/>
      <c r="H181" s="27"/>
      <c r="I181" s="49" t="s">
        <v>102</v>
      </c>
      <c r="J181" s="12" t="s">
        <v>447</v>
      </c>
      <c r="K181" s="18"/>
      <c r="L181" s="10"/>
      <c r="M181" s="18"/>
      <c r="N181" s="18"/>
      <c r="O181" s="18"/>
      <c r="P181" s="18"/>
      <c r="Q181" s="12" t="s">
        <v>339</v>
      </c>
    </row>
    <row r="182" spans="1:17" s="43" customFormat="1" ht="33" customHeight="1">
      <c r="A182" s="34">
        <v>123</v>
      </c>
      <c r="B182" s="73" t="s">
        <v>412</v>
      </c>
      <c r="C182" s="74" t="s">
        <v>367</v>
      </c>
      <c r="D182" s="75" t="s">
        <v>413</v>
      </c>
      <c r="E182" s="76">
        <v>0.15</v>
      </c>
      <c r="F182" s="76">
        <v>0.09</v>
      </c>
      <c r="G182" s="39"/>
      <c r="H182" s="34"/>
      <c r="I182" s="74" t="s">
        <v>102</v>
      </c>
      <c r="J182" s="40" t="s">
        <v>447</v>
      </c>
      <c r="K182" s="41" t="s">
        <v>528</v>
      </c>
      <c r="L182" s="42"/>
      <c r="M182" s="41"/>
      <c r="N182" s="41"/>
      <c r="O182" s="41"/>
      <c r="P182" s="41"/>
      <c r="Q182" s="40" t="s">
        <v>339</v>
      </c>
    </row>
    <row r="183" spans="1:17" ht="33" customHeight="1">
      <c r="A183" s="27"/>
      <c r="B183" s="48" t="s">
        <v>480</v>
      </c>
      <c r="C183" s="49" t="s">
        <v>481</v>
      </c>
      <c r="D183" s="50"/>
      <c r="E183" s="51">
        <v>5</v>
      </c>
      <c r="F183" s="51">
        <v>5</v>
      </c>
      <c r="G183" s="31"/>
      <c r="H183" s="27"/>
      <c r="I183" s="49" t="s">
        <v>88</v>
      </c>
      <c r="J183" s="12" t="s">
        <v>451</v>
      </c>
      <c r="K183" s="18"/>
      <c r="L183" s="10"/>
      <c r="M183" s="18"/>
      <c r="N183" s="18"/>
      <c r="O183" s="18"/>
      <c r="P183" s="18"/>
      <c r="Q183" s="12"/>
    </row>
    <row r="184" spans="1:17" ht="33" customHeight="1">
      <c r="A184" s="27"/>
      <c r="B184" s="104" t="s">
        <v>482</v>
      </c>
      <c r="C184" s="105" t="s">
        <v>171</v>
      </c>
      <c r="D184" s="106" t="s">
        <v>483</v>
      </c>
      <c r="E184" s="51">
        <v>0.62</v>
      </c>
      <c r="F184" s="51">
        <v>0.2</v>
      </c>
      <c r="G184" s="31"/>
      <c r="H184" s="27"/>
      <c r="I184" s="49" t="s">
        <v>111</v>
      </c>
      <c r="J184" s="12" t="s">
        <v>451</v>
      </c>
      <c r="K184" s="18"/>
      <c r="L184" s="10"/>
      <c r="M184" s="18"/>
      <c r="N184" s="18"/>
      <c r="O184" s="18"/>
      <c r="P184" s="18"/>
      <c r="Q184" s="12"/>
    </row>
    <row r="185" spans="1:17" ht="33" customHeight="1">
      <c r="A185" s="27"/>
      <c r="B185" s="123" t="s">
        <v>484</v>
      </c>
      <c r="C185" s="124" t="s">
        <v>140</v>
      </c>
      <c r="D185" s="125"/>
      <c r="E185" s="51">
        <v>1</v>
      </c>
      <c r="F185" s="51">
        <v>1</v>
      </c>
      <c r="G185" s="31"/>
      <c r="H185" s="27"/>
      <c r="I185" s="49" t="s">
        <v>101</v>
      </c>
      <c r="J185" s="12" t="s">
        <v>451</v>
      </c>
      <c r="K185" s="18"/>
      <c r="L185" s="10"/>
      <c r="M185" s="18"/>
      <c r="N185" s="18"/>
      <c r="O185" s="18"/>
      <c r="P185" s="18"/>
      <c r="Q185" s="12"/>
    </row>
    <row r="186" spans="1:17" ht="33" customHeight="1">
      <c r="A186" s="27"/>
      <c r="B186" s="48"/>
      <c r="C186" s="49"/>
      <c r="D186" s="50"/>
      <c r="E186" s="51"/>
      <c r="F186" s="51"/>
      <c r="G186" s="31"/>
      <c r="H186" s="27"/>
      <c r="I186" s="49"/>
      <c r="J186" s="12"/>
      <c r="K186" s="18"/>
      <c r="L186" s="10"/>
      <c r="M186" s="18"/>
      <c r="N186" s="18"/>
      <c r="O186" s="18"/>
      <c r="P186" s="18"/>
      <c r="Q186" s="12"/>
    </row>
    <row r="187" spans="1:17" s="118" customFormat="1" ht="15">
      <c r="A187" s="27"/>
      <c r="B187" s="28"/>
      <c r="C187" s="27"/>
      <c r="D187" s="50"/>
      <c r="E187" s="30"/>
      <c r="F187" s="31"/>
      <c r="G187" s="31"/>
      <c r="H187" s="27"/>
      <c r="I187" s="27"/>
      <c r="J187" s="12"/>
      <c r="K187" s="18"/>
      <c r="L187" s="13"/>
      <c r="M187" s="117"/>
      <c r="N187" s="117"/>
      <c r="O187" s="117"/>
      <c r="P187" s="117"/>
      <c r="Q187" s="12"/>
    </row>
    <row r="188" spans="1:17" ht="15">
      <c r="A188" s="59" t="s">
        <v>382</v>
      </c>
      <c r="B188" s="60" t="s">
        <v>134</v>
      </c>
      <c r="C188" s="59"/>
      <c r="D188" s="60"/>
      <c r="E188" s="61">
        <f>SUM(E189:E193)</f>
        <v>4.09</v>
      </c>
      <c r="F188" s="61">
        <f>SUM(F189:F193)</f>
        <v>3.832</v>
      </c>
      <c r="G188" s="61">
        <f>SUM(G189:G193)</f>
        <v>0</v>
      </c>
      <c r="H188" s="60"/>
      <c r="I188" s="59"/>
      <c r="J188" s="12"/>
      <c r="K188" s="18"/>
      <c r="L188" s="10"/>
      <c r="M188" s="18"/>
      <c r="N188" s="18"/>
      <c r="O188" s="18"/>
      <c r="P188" s="18"/>
      <c r="Q188" s="12"/>
    </row>
    <row r="189" spans="1:17" ht="28.5" customHeight="1">
      <c r="A189" s="27">
        <f>A182+1</f>
        <v>124</v>
      </c>
      <c r="B189" s="28" t="s">
        <v>383</v>
      </c>
      <c r="C189" s="27" t="s">
        <v>338</v>
      </c>
      <c r="D189" s="28" t="s">
        <v>384</v>
      </c>
      <c r="E189" s="31">
        <v>0.7</v>
      </c>
      <c r="F189" s="31">
        <v>0.7</v>
      </c>
      <c r="G189" s="31"/>
      <c r="H189" s="27"/>
      <c r="I189" s="27" t="s">
        <v>85</v>
      </c>
      <c r="J189" s="12" t="s">
        <v>447</v>
      </c>
      <c r="K189" s="18"/>
      <c r="L189" s="10"/>
      <c r="M189" s="18"/>
      <c r="N189" s="18"/>
      <c r="O189" s="18"/>
      <c r="P189" s="18"/>
      <c r="Q189" s="12" t="s">
        <v>227</v>
      </c>
    </row>
    <row r="190" spans="1:17" ht="15">
      <c r="A190" s="27">
        <f>A189+1</f>
        <v>125</v>
      </c>
      <c r="B190" s="28" t="s">
        <v>129</v>
      </c>
      <c r="C190" s="27"/>
      <c r="D190" s="28"/>
      <c r="E190" s="31">
        <v>1.29</v>
      </c>
      <c r="F190" s="31">
        <v>1.032</v>
      </c>
      <c r="G190" s="31"/>
      <c r="H190" s="28"/>
      <c r="I190" s="27" t="s">
        <v>97</v>
      </c>
      <c r="J190" s="12" t="s">
        <v>447</v>
      </c>
      <c r="K190" s="18"/>
      <c r="L190" s="10"/>
      <c r="M190" s="18"/>
      <c r="N190" s="18"/>
      <c r="O190" s="18"/>
      <c r="P190" s="18"/>
      <c r="Q190" s="12" t="s">
        <v>227</v>
      </c>
    </row>
    <row r="191" spans="1:17" ht="63">
      <c r="A191" s="27"/>
      <c r="B191" s="126" t="s">
        <v>485</v>
      </c>
      <c r="C191" s="127" t="s">
        <v>171</v>
      </c>
      <c r="D191" s="128" t="s">
        <v>486</v>
      </c>
      <c r="E191" s="31">
        <v>2.1</v>
      </c>
      <c r="F191" s="31">
        <v>2.1</v>
      </c>
      <c r="G191" s="31"/>
      <c r="H191" s="28"/>
      <c r="I191" s="27" t="s">
        <v>111</v>
      </c>
      <c r="J191" s="12" t="s">
        <v>451</v>
      </c>
      <c r="K191" s="18"/>
      <c r="L191" s="10"/>
      <c r="M191" s="18"/>
      <c r="N191" s="18"/>
      <c r="O191" s="18"/>
      <c r="P191" s="18"/>
      <c r="Q191" s="12"/>
    </row>
    <row r="192" spans="1:17" ht="15">
      <c r="A192" s="27"/>
      <c r="B192" s="28"/>
      <c r="C192" s="27"/>
      <c r="D192" s="28"/>
      <c r="E192" s="31"/>
      <c r="F192" s="31"/>
      <c r="G192" s="31"/>
      <c r="H192" s="28"/>
      <c r="I192" s="27"/>
      <c r="J192" s="12"/>
      <c r="K192" s="18"/>
      <c r="L192" s="10"/>
      <c r="M192" s="18"/>
      <c r="N192" s="18"/>
      <c r="O192" s="18"/>
      <c r="P192" s="18"/>
      <c r="Q192" s="12"/>
    </row>
    <row r="193" spans="1:17" s="58" customFormat="1" ht="15">
      <c r="A193" s="403"/>
      <c r="B193" s="403"/>
      <c r="C193" s="52"/>
      <c r="D193" s="53"/>
      <c r="E193" s="71"/>
      <c r="F193" s="71"/>
      <c r="G193" s="71"/>
      <c r="H193" s="60"/>
      <c r="I193" s="52"/>
      <c r="J193" s="52"/>
      <c r="K193" s="18"/>
      <c r="L193" s="13"/>
      <c r="M193" s="56"/>
      <c r="N193" s="56"/>
      <c r="O193" s="56"/>
      <c r="P193" s="56"/>
      <c r="Q193" s="52"/>
    </row>
    <row r="194" spans="1:17" ht="15">
      <c r="A194" s="59" t="s">
        <v>385</v>
      </c>
      <c r="B194" s="113" t="s">
        <v>386</v>
      </c>
      <c r="C194" s="59"/>
      <c r="D194" s="60"/>
      <c r="E194" s="61">
        <f>SUM(E195:E204)</f>
        <v>2.02</v>
      </c>
      <c r="F194" s="61">
        <f>SUM(F195:F204)</f>
        <v>2.02</v>
      </c>
      <c r="G194" s="61">
        <f>SUM(G195:G204)</f>
        <v>0</v>
      </c>
      <c r="H194" s="60"/>
      <c r="I194" s="59"/>
      <c r="J194" s="12"/>
      <c r="K194" s="18"/>
      <c r="L194" s="10"/>
      <c r="M194" s="18"/>
      <c r="N194" s="18"/>
      <c r="O194" s="18"/>
      <c r="P194" s="18"/>
      <c r="Q194" s="12"/>
    </row>
    <row r="195" spans="1:17" ht="30">
      <c r="A195" s="27">
        <f>A190+1</f>
        <v>126</v>
      </c>
      <c r="B195" s="129" t="s">
        <v>387</v>
      </c>
      <c r="C195" s="130" t="s">
        <v>29</v>
      </c>
      <c r="D195" s="129" t="s">
        <v>30</v>
      </c>
      <c r="E195" s="31">
        <v>0.01</v>
      </c>
      <c r="F195" s="31">
        <v>0.01</v>
      </c>
      <c r="G195" s="31"/>
      <c r="H195" s="27"/>
      <c r="I195" s="27" t="s">
        <v>73</v>
      </c>
      <c r="J195" s="12" t="s">
        <v>447</v>
      </c>
      <c r="K195" s="18"/>
      <c r="L195" s="10"/>
      <c r="M195" s="18"/>
      <c r="N195" s="18"/>
      <c r="O195" s="18"/>
      <c r="P195" s="18"/>
      <c r="Q195" s="12" t="s">
        <v>227</v>
      </c>
    </row>
    <row r="196" spans="1:17" ht="15">
      <c r="A196" s="27">
        <f aca="true" t="shared" si="0" ref="A196:A201">A195+1</f>
        <v>127</v>
      </c>
      <c r="B196" s="131" t="s">
        <v>12</v>
      </c>
      <c r="C196" s="12" t="s">
        <v>317</v>
      </c>
      <c r="D196" s="129"/>
      <c r="E196" s="33">
        <v>0.02</v>
      </c>
      <c r="F196" s="33">
        <v>0.02</v>
      </c>
      <c r="G196" s="31"/>
      <c r="H196" s="27"/>
      <c r="I196" s="12" t="s">
        <v>73</v>
      </c>
      <c r="J196" s="12" t="s">
        <v>447</v>
      </c>
      <c r="K196" s="18"/>
      <c r="L196" s="10"/>
      <c r="M196" s="18"/>
      <c r="N196" s="18"/>
      <c r="O196" s="18"/>
      <c r="P196" s="18"/>
      <c r="Q196" s="12" t="s">
        <v>227</v>
      </c>
    </row>
    <row r="197" spans="1:17" ht="30">
      <c r="A197" s="27">
        <f t="shared" si="0"/>
        <v>128</v>
      </c>
      <c r="B197" s="131" t="s">
        <v>318</v>
      </c>
      <c r="C197" s="12" t="s">
        <v>317</v>
      </c>
      <c r="D197" s="129"/>
      <c r="E197" s="33">
        <v>0.02</v>
      </c>
      <c r="F197" s="33">
        <v>0.02</v>
      </c>
      <c r="G197" s="31"/>
      <c r="H197" s="27"/>
      <c r="I197" s="12" t="s">
        <v>73</v>
      </c>
      <c r="J197" s="12" t="s">
        <v>447</v>
      </c>
      <c r="K197" s="18"/>
      <c r="L197" s="10"/>
      <c r="M197" s="18"/>
      <c r="N197" s="18"/>
      <c r="O197" s="18"/>
      <c r="P197" s="18"/>
      <c r="Q197" s="12" t="s">
        <v>227</v>
      </c>
    </row>
    <row r="198" spans="1:17" ht="30">
      <c r="A198" s="27">
        <f t="shared" si="0"/>
        <v>129</v>
      </c>
      <c r="B198" s="32" t="s">
        <v>13</v>
      </c>
      <c r="C198" s="12" t="s">
        <v>29</v>
      </c>
      <c r="D198" s="28"/>
      <c r="E198" s="33">
        <v>0.15</v>
      </c>
      <c r="F198" s="33">
        <v>0.15</v>
      </c>
      <c r="G198" s="31"/>
      <c r="H198" s="27"/>
      <c r="I198" s="12" t="s">
        <v>14</v>
      </c>
      <c r="J198" s="12" t="s">
        <v>447</v>
      </c>
      <c r="K198" s="18"/>
      <c r="L198" s="10"/>
      <c r="M198" s="18"/>
      <c r="N198" s="18"/>
      <c r="O198" s="18"/>
      <c r="P198" s="18"/>
      <c r="Q198" s="12" t="s">
        <v>227</v>
      </c>
    </row>
    <row r="199" spans="1:17" ht="15">
      <c r="A199" s="27">
        <f t="shared" si="0"/>
        <v>130</v>
      </c>
      <c r="B199" s="48" t="s">
        <v>414</v>
      </c>
      <c r="C199" s="49" t="s">
        <v>415</v>
      </c>
      <c r="D199" s="50"/>
      <c r="E199" s="51">
        <v>0.07</v>
      </c>
      <c r="F199" s="51">
        <v>0.07</v>
      </c>
      <c r="G199" s="31"/>
      <c r="H199" s="27"/>
      <c r="I199" s="49" t="s">
        <v>101</v>
      </c>
      <c r="J199" s="12" t="s">
        <v>447</v>
      </c>
      <c r="K199" s="18"/>
      <c r="L199" s="10"/>
      <c r="M199" s="18"/>
      <c r="N199" s="18"/>
      <c r="O199" s="18"/>
      <c r="P199" s="18"/>
      <c r="Q199" s="12" t="s">
        <v>236</v>
      </c>
    </row>
    <row r="200" spans="1:17" ht="30">
      <c r="A200" s="27">
        <f t="shared" si="0"/>
        <v>131</v>
      </c>
      <c r="B200" s="48" t="s">
        <v>416</v>
      </c>
      <c r="C200" s="49" t="s">
        <v>415</v>
      </c>
      <c r="D200" s="50"/>
      <c r="E200" s="51">
        <v>0.03</v>
      </c>
      <c r="F200" s="51">
        <v>0.03</v>
      </c>
      <c r="G200" s="31"/>
      <c r="H200" s="27"/>
      <c r="I200" s="49" t="s">
        <v>417</v>
      </c>
      <c r="J200" s="12" t="s">
        <v>447</v>
      </c>
      <c r="K200" s="18"/>
      <c r="L200" s="10"/>
      <c r="M200" s="18"/>
      <c r="N200" s="18"/>
      <c r="O200" s="18"/>
      <c r="P200" s="18"/>
      <c r="Q200" s="12" t="s">
        <v>236</v>
      </c>
    </row>
    <row r="201" spans="1:17" ht="15">
      <c r="A201" s="27">
        <f t="shared" si="0"/>
        <v>132</v>
      </c>
      <c r="B201" s="48" t="s">
        <v>416</v>
      </c>
      <c r="C201" s="49" t="s">
        <v>415</v>
      </c>
      <c r="D201" s="50"/>
      <c r="E201" s="51">
        <v>0.03</v>
      </c>
      <c r="F201" s="51">
        <v>0.03</v>
      </c>
      <c r="G201" s="31"/>
      <c r="H201" s="27"/>
      <c r="I201" s="49" t="s">
        <v>111</v>
      </c>
      <c r="J201" s="12" t="s">
        <v>447</v>
      </c>
      <c r="K201" s="18"/>
      <c r="L201" s="10"/>
      <c r="M201" s="18"/>
      <c r="N201" s="18"/>
      <c r="O201" s="18"/>
      <c r="P201" s="18"/>
      <c r="Q201" s="12" t="s">
        <v>236</v>
      </c>
    </row>
    <row r="202" spans="1:17" ht="15">
      <c r="A202" s="27"/>
      <c r="B202" s="48" t="s">
        <v>487</v>
      </c>
      <c r="C202" s="49" t="s">
        <v>29</v>
      </c>
      <c r="D202" s="50"/>
      <c r="E202" s="51">
        <v>0.01</v>
      </c>
      <c r="F202" s="51">
        <v>0.01</v>
      </c>
      <c r="G202" s="31"/>
      <c r="H202" s="27"/>
      <c r="I202" s="49" t="s">
        <v>92</v>
      </c>
      <c r="J202" s="12" t="s">
        <v>451</v>
      </c>
      <c r="K202" s="18"/>
      <c r="L202" s="10"/>
      <c r="M202" s="18"/>
      <c r="N202" s="18"/>
      <c r="O202" s="18"/>
      <c r="P202" s="18"/>
      <c r="Q202" s="12"/>
    </row>
    <row r="203" spans="1:17" s="43" customFormat="1" ht="15">
      <c r="A203" s="34"/>
      <c r="B203" s="73" t="s">
        <v>529</v>
      </c>
      <c r="C203" s="74" t="s">
        <v>530</v>
      </c>
      <c r="D203" s="75"/>
      <c r="E203" s="76">
        <v>1.68</v>
      </c>
      <c r="F203" s="76">
        <v>1.68</v>
      </c>
      <c r="G203" s="39"/>
      <c r="H203" s="34"/>
      <c r="I203" s="74" t="s">
        <v>112</v>
      </c>
      <c r="J203" s="40" t="s">
        <v>451</v>
      </c>
      <c r="K203" s="41" t="s">
        <v>531</v>
      </c>
      <c r="L203" s="42">
        <v>7439.5</v>
      </c>
      <c r="M203" s="41" t="s">
        <v>449</v>
      </c>
      <c r="N203" s="41" t="s">
        <v>532</v>
      </c>
      <c r="O203" s="41"/>
      <c r="P203" s="41"/>
      <c r="Q203" s="40"/>
    </row>
    <row r="204" spans="1:17" s="58" customFormat="1" ht="15">
      <c r="A204" s="403"/>
      <c r="B204" s="403"/>
      <c r="C204" s="52"/>
      <c r="D204" s="53"/>
      <c r="E204" s="71"/>
      <c r="F204" s="71"/>
      <c r="G204" s="71"/>
      <c r="H204" s="52"/>
      <c r="I204" s="52"/>
      <c r="J204" s="52"/>
      <c r="K204" s="18"/>
      <c r="L204" s="13"/>
      <c r="M204" s="56"/>
      <c r="N204" s="56"/>
      <c r="O204" s="56"/>
      <c r="P204" s="56"/>
      <c r="Q204" s="52"/>
    </row>
    <row r="205" spans="1:17" ht="15">
      <c r="A205" s="59" t="s">
        <v>31</v>
      </c>
      <c r="B205" s="60" t="s">
        <v>49</v>
      </c>
      <c r="C205" s="59"/>
      <c r="D205" s="60"/>
      <c r="E205" s="61">
        <f>SUM(E206:E209)</f>
        <v>5.17</v>
      </c>
      <c r="F205" s="61">
        <f>SUM(F206:F209)</f>
        <v>4.946</v>
      </c>
      <c r="G205" s="61">
        <f>SUM(G206:G209)</f>
        <v>0</v>
      </c>
      <c r="H205" s="59"/>
      <c r="I205" s="59"/>
      <c r="J205" s="12"/>
      <c r="K205" s="18"/>
      <c r="L205" s="10"/>
      <c r="M205" s="18"/>
      <c r="N205" s="18"/>
      <c r="O205" s="18"/>
      <c r="P205" s="18"/>
      <c r="Q205" s="12"/>
    </row>
    <row r="206" spans="1:17" ht="44.25" customHeight="1">
      <c r="A206" s="27">
        <f>A201+1</f>
        <v>133</v>
      </c>
      <c r="B206" s="28" t="s">
        <v>32</v>
      </c>
      <c r="C206" s="27" t="s">
        <v>140</v>
      </c>
      <c r="D206" s="28" t="s">
        <v>141</v>
      </c>
      <c r="E206" s="31">
        <v>0.55</v>
      </c>
      <c r="F206" s="31">
        <v>0.55</v>
      </c>
      <c r="G206" s="31"/>
      <c r="H206" s="27"/>
      <c r="I206" s="27" t="s">
        <v>101</v>
      </c>
      <c r="J206" s="12" t="s">
        <v>447</v>
      </c>
      <c r="K206" s="18"/>
      <c r="L206" s="10"/>
      <c r="M206" s="18"/>
      <c r="N206" s="18"/>
      <c r="O206" s="18"/>
      <c r="P206" s="18"/>
      <c r="Q206" s="12" t="s">
        <v>227</v>
      </c>
    </row>
    <row r="207" spans="1:17" ht="15">
      <c r="A207" s="27">
        <f>A206+1</f>
        <v>134</v>
      </c>
      <c r="B207" s="28" t="s">
        <v>130</v>
      </c>
      <c r="C207" s="27"/>
      <c r="D207" s="28"/>
      <c r="E207" s="31">
        <v>1.1199999999999999</v>
      </c>
      <c r="F207" s="31">
        <v>0.8959999999999999</v>
      </c>
      <c r="G207" s="31"/>
      <c r="H207" s="28"/>
      <c r="I207" s="27" t="s">
        <v>105</v>
      </c>
      <c r="J207" s="12" t="s">
        <v>447</v>
      </c>
      <c r="K207" s="18"/>
      <c r="L207" s="10"/>
      <c r="M207" s="18"/>
      <c r="N207" s="18"/>
      <c r="O207" s="18"/>
      <c r="P207" s="18"/>
      <c r="Q207" s="12" t="s">
        <v>227</v>
      </c>
    </row>
    <row r="208" spans="1:17" ht="30">
      <c r="A208" s="27"/>
      <c r="B208" s="28" t="s">
        <v>488</v>
      </c>
      <c r="C208" s="27" t="s">
        <v>140</v>
      </c>
      <c r="D208" s="28"/>
      <c r="E208" s="31">
        <v>3.5</v>
      </c>
      <c r="F208" s="31">
        <v>3.5</v>
      </c>
      <c r="G208" s="31"/>
      <c r="H208" s="28"/>
      <c r="I208" s="27" t="s">
        <v>111</v>
      </c>
      <c r="J208" s="12" t="s">
        <v>451</v>
      </c>
      <c r="K208" s="18"/>
      <c r="L208" s="10"/>
      <c r="M208" s="18"/>
      <c r="N208" s="18"/>
      <c r="O208" s="18"/>
      <c r="P208" s="18"/>
      <c r="Q208" s="12"/>
    </row>
    <row r="209" spans="1:17" s="58" customFormat="1" ht="15">
      <c r="A209" s="403"/>
      <c r="B209" s="403"/>
      <c r="C209" s="52"/>
      <c r="D209" s="53"/>
      <c r="E209" s="71"/>
      <c r="F209" s="71"/>
      <c r="G209" s="71"/>
      <c r="H209" s="60"/>
      <c r="I209" s="52"/>
      <c r="J209" s="52"/>
      <c r="K209" s="18"/>
      <c r="L209" s="13"/>
      <c r="M209" s="56"/>
      <c r="N209" s="56"/>
      <c r="O209" s="56"/>
      <c r="P209" s="56"/>
      <c r="Q209" s="52"/>
    </row>
    <row r="210" spans="1:17" ht="15">
      <c r="A210" s="59" t="s">
        <v>33</v>
      </c>
      <c r="B210" s="60" t="s">
        <v>133</v>
      </c>
      <c r="C210" s="59"/>
      <c r="D210" s="60"/>
      <c r="E210" s="61">
        <f>SUM(E211:E212)</f>
        <v>1.5</v>
      </c>
      <c r="F210" s="61">
        <f>SUM(F211:F212)</f>
        <v>1.2000000000000002</v>
      </c>
      <c r="G210" s="61">
        <f>SUM(G211:G212)</f>
        <v>0</v>
      </c>
      <c r="H210" s="59"/>
      <c r="I210" s="59"/>
      <c r="J210" s="12"/>
      <c r="K210" s="18"/>
      <c r="L210" s="10"/>
      <c r="M210" s="18"/>
      <c r="N210" s="18"/>
      <c r="O210" s="18"/>
      <c r="P210" s="18"/>
      <c r="Q210" s="12"/>
    </row>
    <row r="211" spans="1:17" ht="15">
      <c r="A211" s="27">
        <f>A207+1</f>
        <v>135</v>
      </c>
      <c r="B211" s="28" t="s">
        <v>125</v>
      </c>
      <c r="C211" s="27"/>
      <c r="D211" s="28"/>
      <c r="E211" s="31">
        <v>1.5</v>
      </c>
      <c r="F211" s="31">
        <v>1.2000000000000002</v>
      </c>
      <c r="G211" s="31"/>
      <c r="H211" s="28"/>
      <c r="I211" s="27" t="s">
        <v>54</v>
      </c>
      <c r="J211" s="12" t="s">
        <v>447</v>
      </c>
      <c r="K211" s="18"/>
      <c r="L211" s="10"/>
      <c r="M211" s="18"/>
      <c r="N211" s="18"/>
      <c r="O211" s="18"/>
      <c r="P211" s="18"/>
      <c r="Q211" s="12" t="s">
        <v>227</v>
      </c>
    </row>
    <row r="212" spans="1:17" s="58" customFormat="1" ht="15">
      <c r="A212" s="403"/>
      <c r="B212" s="403"/>
      <c r="C212" s="59"/>
      <c r="D212" s="60"/>
      <c r="E212" s="61"/>
      <c r="F212" s="61"/>
      <c r="G212" s="61"/>
      <c r="H212" s="60"/>
      <c r="I212" s="59"/>
      <c r="J212" s="52"/>
      <c r="K212" s="18"/>
      <c r="L212" s="13"/>
      <c r="M212" s="56"/>
      <c r="N212" s="56"/>
      <c r="O212" s="56"/>
      <c r="P212" s="56"/>
      <c r="Q212" s="52"/>
    </row>
    <row r="213" spans="1:17" s="58" customFormat="1" ht="15">
      <c r="A213" s="59" t="s">
        <v>34</v>
      </c>
      <c r="B213" s="113" t="s">
        <v>418</v>
      </c>
      <c r="C213" s="59"/>
      <c r="D213" s="60"/>
      <c r="E213" s="61">
        <f>SUM(E214)</f>
        <v>0</v>
      </c>
      <c r="F213" s="61">
        <f>SUM(F214)</f>
        <v>0</v>
      </c>
      <c r="G213" s="61">
        <f>SUM(G214)</f>
        <v>0</v>
      </c>
      <c r="H213" s="60"/>
      <c r="I213" s="59"/>
      <c r="J213" s="52"/>
      <c r="K213" s="18"/>
      <c r="L213" s="13"/>
      <c r="M213" s="56"/>
      <c r="N213" s="56"/>
      <c r="O213" s="56"/>
      <c r="P213" s="56"/>
      <c r="Q213" s="52"/>
    </row>
    <row r="214" spans="1:17" s="58" customFormat="1" ht="15">
      <c r="A214" s="27"/>
      <c r="B214" s="131"/>
      <c r="C214" s="27"/>
      <c r="D214" s="28"/>
      <c r="E214" s="31"/>
      <c r="F214" s="31"/>
      <c r="G214" s="31"/>
      <c r="H214" s="28"/>
      <c r="I214" s="27"/>
      <c r="J214" s="52"/>
      <c r="K214" s="18"/>
      <c r="L214" s="13"/>
      <c r="M214" s="56"/>
      <c r="N214" s="56"/>
      <c r="O214" s="56"/>
      <c r="P214" s="56"/>
      <c r="Q214" s="52"/>
    </row>
    <row r="215" spans="1:17" s="58" customFormat="1" ht="15">
      <c r="A215" s="59" t="s">
        <v>35</v>
      </c>
      <c r="B215" s="132" t="s">
        <v>419</v>
      </c>
      <c r="C215" s="59"/>
      <c r="D215" s="60"/>
      <c r="E215" s="71">
        <f>SUM(E216)</f>
        <v>0</v>
      </c>
      <c r="F215" s="71">
        <f>SUM(F216)</f>
        <v>0</v>
      </c>
      <c r="G215" s="71">
        <f>SUM(G216)</f>
        <v>0</v>
      </c>
      <c r="H215" s="60"/>
      <c r="I215" s="72"/>
      <c r="J215" s="52"/>
      <c r="K215" s="18"/>
      <c r="L215" s="13"/>
      <c r="M215" s="56"/>
      <c r="N215" s="56"/>
      <c r="O215" s="56"/>
      <c r="P215" s="56"/>
      <c r="Q215" s="52"/>
    </row>
    <row r="216" spans="1:17" s="58" customFormat="1" ht="15">
      <c r="A216" s="27"/>
      <c r="B216" s="29"/>
      <c r="C216" s="59"/>
      <c r="D216" s="60"/>
      <c r="E216" s="33"/>
      <c r="F216" s="71"/>
      <c r="G216" s="71"/>
      <c r="H216" s="60"/>
      <c r="I216" s="27"/>
      <c r="J216" s="52"/>
      <c r="K216" s="18"/>
      <c r="L216" s="13"/>
      <c r="M216" s="56"/>
      <c r="N216" s="56"/>
      <c r="O216" s="56"/>
      <c r="P216" s="56"/>
      <c r="Q216" s="52"/>
    </row>
    <row r="217" spans="1:17" ht="15">
      <c r="A217" s="59" t="s">
        <v>67</v>
      </c>
      <c r="B217" s="60" t="s">
        <v>42</v>
      </c>
      <c r="C217" s="59"/>
      <c r="D217" s="60"/>
      <c r="E217" s="61">
        <f>SUM(E218:E262)</f>
        <v>326.8</v>
      </c>
      <c r="F217" s="61">
        <f>SUM(F218:F262)</f>
        <v>269.8049999999999</v>
      </c>
      <c r="G217" s="61">
        <f>SUM(G218:G262)</f>
        <v>0</v>
      </c>
      <c r="H217" s="60"/>
      <c r="I217" s="59"/>
      <c r="J217" s="12"/>
      <c r="K217" s="18"/>
      <c r="L217" s="10"/>
      <c r="M217" s="18"/>
      <c r="N217" s="18"/>
      <c r="O217" s="18"/>
      <c r="P217" s="18"/>
      <c r="Q217" s="12"/>
    </row>
    <row r="218" spans="1:17" ht="36" customHeight="1">
      <c r="A218" s="27">
        <v>136</v>
      </c>
      <c r="B218" s="28" t="s">
        <v>36</v>
      </c>
      <c r="C218" s="27" t="s">
        <v>140</v>
      </c>
      <c r="D218" s="29" t="s">
        <v>37</v>
      </c>
      <c r="E218" s="30">
        <v>2.6</v>
      </c>
      <c r="F218" s="31">
        <v>2.2</v>
      </c>
      <c r="G218" s="31"/>
      <c r="H218" s="27"/>
      <c r="I218" s="27" t="s">
        <v>54</v>
      </c>
      <c r="J218" s="12" t="s">
        <v>447</v>
      </c>
      <c r="K218" s="18"/>
      <c r="L218" s="10"/>
      <c r="M218" s="18"/>
      <c r="N218" s="18"/>
      <c r="O218" s="18"/>
      <c r="P218" s="18"/>
      <c r="Q218" s="12" t="s">
        <v>227</v>
      </c>
    </row>
    <row r="219" spans="1:17" s="58" customFormat="1" ht="30">
      <c r="A219" s="27">
        <v>137</v>
      </c>
      <c r="B219" s="29" t="s">
        <v>420</v>
      </c>
      <c r="C219" s="29" t="s">
        <v>421</v>
      </c>
      <c r="D219" s="27"/>
      <c r="E219" s="30">
        <f>21.31-4.44</f>
        <v>16.869999999999997</v>
      </c>
      <c r="F219" s="31">
        <f>E219*0.9</f>
        <v>15.182999999999998</v>
      </c>
      <c r="G219" s="31"/>
      <c r="H219" s="27"/>
      <c r="I219" s="27" t="s">
        <v>422</v>
      </c>
      <c r="J219" s="12" t="s">
        <v>447</v>
      </c>
      <c r="K219" s="79"/>
      <c r="L219" s="13"/>
      <c r="M219" s="56"/>
      <c r="N219" s="56"/>
      <c r="O219" s="56"/>
      <c r="P219" s="56"/>
      <c r="Q219" s="12" t="s">
        <v>227</v>
      </c>
    </row>
    <row r="220" spans="1:17" ht="46.5" customHeight="1">
      <c r="A220" s="27">
        <v>138</v>
      </c>
      <c r="B220" s="28" t="s">
        <v>320</v>
      </c>
      <c r="C220" s="27" t="s">
        <v>296</v>
      </c>
      <c r="D220" s="29" t="s">
        <v>159</v>
      </c>
      <c r="E220" s="30">
        <v>1.2799999999999998</v>
      </c>
      <c r="F220" s="31">
        <v>1.0699999999999998</v>
      </c>
      <c r="G220" s="31"/>
      <c r="H220" s="27"/>
      <c r="I220" s="27" t="s">
        <v>93</v>
      </c>
      <c r="J220" s="12" t="s">
        <v>447</v>
      </c>
      <c r="K220" s="18"/>
      <c r="L220" s="10"/>
      <c r="M220" s="18"/>
      <c r="N220" s="18"/>
      <c r="O220" s="18"/>
      <c r="P220" s="18"/>
      <c r="Q220" s="12" t="s">
        <v>227</v>
      </c>
    </row>
    <row r="221" spans="1:17" ht="40.5" customHeight="1">
      <c r="A221" s="27">
        <v>139</v>
      </c>
      <c r="B221" s="28" t="s">
        <v>160</v>
      </c>
      <c r="C221" s="27" t="s">
        <v>296</v>
      </c>
      <c r="D221" s="29" t="s">
        <v>323</v>
      </c>
      <c r="E221" s="30">
        <v>1.8</v>
      </c>
      <c r="F221" s="31">
        <v>1.5</v>
      </c>
      <c r="G221" s="31"/>
      <c r="H221" s="27"/>
      <c r="I221" s="27" t="s">
        <v>93</v>
      </c>
      <c r="J221" s="12" t="s">
        <v>447</v>
      </c>
      <c r="K221" s="18"/>
      <c r="L221" s="10"/>
      <c r="M221" s="18"/>
      <c r="N221" s="18"/>
      <c r="O221" s="18"/>
      <c r="P221" s="18"/>
      <c r="Q221" s="12" t="s">
        <v>227</v>
      </c>
    </row>
    <row r="222" spans="1:17" s="43" customFormat="1" ht="48" customHeight="1">
      <c r="A222" s="34">
        <v>140</v>
      </c>
      <c r="B222" s="44" t="s">
        <v>163</v>
      </c>
      <c r="C222" s="133" t="s">
        <v>164</v>
      </c>
      <c r="D222" s="37" t="s">
        <v>165</v>
      </c>
      <c r="E222" s="45">
        <v>0.45</v>
      </c>
      <c r="F222" s="39">
        <v>0.18</v>
      </c>
      <c r="G222" s="39"/>
      <c r="H222" s="34"/>
      <c r="I222" s="34" t="s">
        <v>102</v>
      </c>
      <c r="J222" s="40" t="s">
        <v>447</v>
      </c>
      <c r="K222" s="41" t="s">
        <v>533</v>
      </c>
      <c r="L222" s="42">
        <f>4579.4+197.1</f>
        <v>4776.5</v>
      </c>
      <c r="M222" s="41"/>
      <c r="N222" s="41"/>
      <c r="O222" s="41"/>
      <c r="P222" s="41"/>
      <c r="Q222" s="40" t="s">
        <v>423</v>
      </c>
    </row>
    <row r="223" spans="1:17" ht="46.5" customHeight="1">
      <c r="A223" s="27">
        <v>141</v>
      </c>
      <c r="B223" s="28" t="s">
        <v>166</v>
      </c>
      <c r="C223" s="27" t="s">
        <v>140</v>
      </c>
      <c r="D223" s="29" t="s">
        <v>167</v>
      </c>
      <c r="E223" s="30">
        <v>10.5</v>
      </c>
      <c r="F223" s="31">
        <v>9.45</v>
      </c>
      <c r="G223" s="31"/>
      <c r="H223" s="27"/>
      <c r="I223" s="27" t="s">
        <v>73</v>
      </c>
      <c r="J223" s="12" t="s">
        <v>447</v>
      </c>
      <c r="K223" s="18"/>
      <c r="L223" s="10"/>
      <c r="M223" s="18"/>
      <c r="N223" s="18"/>
      <c r="O223" s="18"/>
      <c r="P223" s="18"/>
      <c r="Q223" s="12" t="s">
        <v>227</v>
      </c>
    </row>
    <row r="224" spans="1:17" s="43" customFormat="1" ht="35.25" customHeight="1">
      <c r="A224" s="34">
        <v>142</v>
      </c>
      <c r="B224" s="44" t="s">
        <v>332</v>
      </c>
      <c r="C224" s="34" t="s">
        <v>330</v>
      </c>
      <c r="D224" s="37" t="s">
        <v>331</v>
      </c>
      <c r="E224" s="45">
        <v>9</v>
      </c>
      <c r="F224" s="39">
        <v>7.4</v>
      </c>
      <c r="G224" s="39"/>
      <c r="H224" s="34"/>
      <c r="I224" s="34" t="s">
        <v>105</v>
      </c>
      <c r="J224" s="40" t="s">
        <v>447</v>
      </c>
      <c r="K224" s="41" t="s">
        <v>534</v>
      </c>
      <c r="L224" s="42">
        <f>87111.1+2555.2</f>
        <v>89666.3</v>
      </c>
      <c r="M224" s="41" t="s">
        <v>535</v>
      </c>
      <c r="N224" s="41"/>
      <c r="O224" s="41"/>
      <c r="P224" s="41"/>
      <c r="Q224" s="40" t="s">
        <v>227</v>
      </c>
    </row>
    <row r="225" spans="1:17" ht="49.5" customHeight="1">
      <c r="A225" s="27">
        <v>143</v>
      </c>
      <c r="B225" s="28" t="s">
        <v>169</v>
      </c>
      <c r="C225" s="27" t="s">
        <v>330</v>
      </c>
      <c r="D225" s="29" t="s">
        <v>170</v>
      </c>
      <c r="E225" s="30">
        <v>3.22</v>
      </c>
      <c r="F225" s="31">
        <v>2.89</v>
      </c>
      <c r="G225" s="31"/>
      <c r="H225" s="27"/>
      <c r="I225" s="27" t="s">
        <v>105</v>
      </c>
      <c r="J225" s="12" t="s">
        <v>447</v>
      </c>
      <c r="K225" s="18"/>
      <c r="L225" s="10"/>
      <c r="M225" s="18"/>
      <c r="N225" s="18"/>
      <c r="O225" s="18"/>
      <c r="P225" s="18"/>
      <c r="Q225" s="12" t="s">
        <v>227</v>
      </c>
    </row>
    <row r="226" spans="1:17" ht="30">
      <c r="A226" s="27">
        <v>144</v>
      </c>
      <c r="B226" s="28" t="s">
        <v>438</v>
      </c>
      <c r="C226" s="77" t="s">
        <v>39</v>
      </c>
      <c r="D226" s="29" t="s">
        <v>64</v>
      </c>
      <c r="E226" s="30">
        <v>1.25</v>
      </c>
      <c r="F226" s="31">
        <v>1.13</v>
      </c>
      <c r="G226" s="31"/>
      <c r="H226" s="27"/>
      <c r="I226" s="27" t="s">
        <v>107</v>
      </c>
      <c r="J226" s="12" t="s">
        <v>447</v>
      </c>
      <c r="K226" s="18"/>
      <c r="L226" s="10"/>
      <c r="M226" s="18"/>
      <c r="N226" s="18"/>
      <c r="O226" s="18"/>
      <c r="P226" s="18"/>
      <c r="Q226" s="12" t="s">
        <v>227</v>
      </c>
    </row>
    <row r="227" spans="1:17" ht="50.25" customHeight="1">
      <c r="A227" s="27">
        <v>145</v>
      </c>
      <c r="B227" s="28" t="s">
        <v>65</v>
      </c>
      <c r="C227" s="27" t="s">
        <v>140</v>
      </c>
      <c r="D227" s="29" t="s">
        <v>66</v>
      </c>
      <c r="E227" s="30">
        <v>0.44</v>
      </c>
      <c r="F227" s="31">
        <v>0.44</v>
      </c>
      <c r="G227" s="31"/>
      <c r="H227" s="27"/>
      <c r="I227" s="27" t="s">
        <v>106</v>
      </c>
      <c r="J227" s="12" t="s">
        <v>447</v>
      </c>
      <c r="K227" s="18"/>
      <c r="L227" s="10"/>
      <c r="M227" s="18"/>
      <c r="N227" s="18"/>
      <c r="O227" s="18"/>
      <c r="P227" s="18"/>
      <c r="Q227" s="12" t="s">
        <v>227</v>
      </c>
    </row>
    <row r="228" spans="1:17" ht="81.75" customHeight="1">
      <c r="A228" s="27">
        <v>146</v>
      </c>
      <c r="B228" s="134" t="s">
        <v>305</v>
      </c>
      <c r="C228" s="85" t="s">
        <v>208</v>
      </c>
      <c r="D228" s="135" t="s">
        <v>536</v>
      </c>
      <c r="E228" s="30">
        <v>2.38</v>
      </c>
      <c r="F228" s="31">
        <v>0</v>
      </c>
      <c r="G228" s="31"/>
      <c r="H228" s="27"/>
      <c r="I228" s="27" t="s">
        <v>537</v>
      </c>
      <c r="J228" s="12" t="s">
        <v>447</v>
      </c>
      <c r="K228" s="136" t="s">
        <v>489</v>
      </c>
      <c r="L228" s="10">
        <f>334.8+2975.7</f>
        <v>3310.5</v>
      </c>
      <c r="M228" s="18"/>
      <c r="N228" s="18"/>
      <c r="O228" s="18"/>
      <c r="P228" s="18"/>
      <c r="Q228" s="12" t="s">
        <v>227</v>
      </c>
    </row>
    <row r="229" spans="1:17" ht="40.5" customHeight="1">
      <c r="A229" s="27">
        <v>147</v>
      </c>
      <c r="B229" s="50" t="s">
        <v>209</v>
      </c>
      <c r="C229" s="107" t="s">
        <v>210</v>
      </c>
      <c r="D229" s="82" t="s">
        <v>211</v>
      </c>
      <c r="E229" s="84">
        <v>19.8</v>
      </c>
      <c r="F229" s="31">
        <f>E229*0.8</f>
        <v>15.840000000000002</v>
      </c>
      <c r="G229" s="31"/>
      <c r="H229" s="27"/>
      <c r="I229" s="27" t="s">
        <v>107</v>
      </c>
      <c r="J229" s="12" t="s">
        <v>447</v>
      </c>
      <c r="K229" s="18" t="s">
        <v>522</v>
      </c>
      <c r="L229" s="10">
        <v>3188</v>
      </c>
      <c r="M229" s="18"/>
      <c r="N229" s="18"/>
      <c r="O229" s="18"/>
      <c r="P229" s="18"/>
      <c r="Q229" s="12" t="s">
        <v>227</v>
      </c>
    </row>
    <row r="230" spans="1:17" ht="48" customHeight="1">
      <c r="A230" s="27">
        <v>148</v>
      </c>
      <c r="B230" s="50" t="s">
        <v>212</v>
      </c>
      <c r="C230" s="107" t="s">
        <v>296</v>
      </c>
      <c r="D230" s="82" t="s">
        <v>213</v>
      </c>
      <c r="E230" s="84">
        <v>2.6</v>
      </c>
      <c r="F230" s="31">
        <f>E230*0.8</f>
        <v>2.08</v>
      </c>
      <c r="G230" s="31"/>
      <c r="H230" s="27"/>
      <c r="I230" s="27" t="s">
        <v>93</v>
      </c>
      <c r="J230" s="12" t="s">
        <v>447</v>
      </c>
      <c r="K230" s="18"/>
      <c r="L230" s="10"/>
      <c r="M230" s="18"/>
      <c r="N230" s="18"/>
      <c r="O230" s="18"/>
      <c r="P230" s="18"/>
      <c r="Q230" s="12" t="s">
        <v>227</v>
      </c>
    </row>
    <row r="231" spans="1:17" s="43" customFormat="1" ht="41.25" customHeight="1">
      <c r="A231" s="34">
        <v>149</v>
      </c>
      <c r="B231" s="75" t="s">
        <v>38</v>
      </c>
      <c r="C231" s="137" t="s">
        <v>208</v>
      </c>
      <c r="D231" s="75" t="s">
        <v>81</v>
      </c>
      <c r="E231" s="110">
        <v>2.5</v>
      </c>
      <c r="F231" s="39">
        <f>E231*0.8</f>
        <v>2</v>
      </c>
      <c r="G231" s="39"/>
      <c r="H231" s="34"/>
      <c r="I231" s="34" t="s">
        <v>86</v>
      </c>
      <c r="J231" s="40" t="s">
        <v>447</v>
      </c>
      <c r="K231" s="41" t="s">
        <v>490</v>
      </c>
      <c r="L231" s="42">
        <v>11344.2</v>
      </c>
      <c r="M231" s="41"/>
      <c r="N231" s="41"/>
      <c r="O231" s="41"/>
      <c r="P231" s="41"/>
      <c r="Q231" s="40" t="s">
        <v>227</v>
      </c>
    </row>
    <row r="232" spans="1:17" ht="44.25" customHeight="1">
      <c r="A232" s="27">
        <v>150</v>
      </c>
      <c r="B232" s="50" t="s">
        <v>82</v>
      </c>
      <c r="C232" s="107" t="s">
        <v>157</v>
      </c>
      <c r="D232" s="50" t="s">
        <v>83</v>
      </c>
      <c r="E232" s="84">
        <v>5</v>
      </c>
      <c r="F232" s="31">
        <v>4</v>
      </c>
      <c r="G232" s="31"/>
      <c r="H232" s="27"/>
      <c r="I232" s="27" t="s">
        <v>91</v>
      </c>
      <c r="J232" s="12" t="s">
        <v>447</v>
      </c>
      <c r="K232" s="18"/>
      <c r="L232" s="10"/>
      <c r="M232" s="18"/>
      <c r="N232" s="18"/>
      <c r="O232" s="18"/>
      <c r="P232" s="18"/>
      <c r="Q232" s="12" t="s">
        <v>227</v>
      </c>
    </row>
    <row r="233" spans="1:17" ht="45.75" customHeight="1">
      <c r="A233" s="27">
        <v>151</v>
      </c>
      <c r="B233" s="138" t="s">
        <v>214</v>
      </c>
      <c r="C233" s="107" t="s">
        <v>334</v>
      </c>
      <c r="D233" s="50" t="s">
        <v>173</v>
      </c>
      <c r="E233" s="84">
        <v>5</v>
      </c>
      <c r="F233" s="31">
        <v>4</v>
      </c>
      <c r="G233" s="31"/>
      <c r="H233" s="27"/>
      <c r="I233" s="27" t="s">
        <v>91</v>
      </c>
      <c r="J233" s="12" t="s">
        <v>447</v>
      </c>
      <c r="K233" s="18"/>
      <c r="L233" s="10"/>
      <c r="M233" s="18"/>
      <c r="N233" s="18"/>
      <c r="O233" s="18"/>
      <c r="P233" s="18"/>
      <c r="Q233" s="12" t="s">
        <v>227</v>
      </c>
    </row>
    <row r="234" spans="1:17" ht="30">
      <c r="A234" s="27">
        <v>152</v>
      </c>
      <c r="B234" s="50" t="s">
        <v>174</v>
      </c>
      <c r="C234" s="107" t="s">
        <v>140</v>
      </c>
      <c r="D234" s="50" t="s">
        <v>175</v>
      </c>
      <c r="E234" s="84">
        <v>22</v>
      </c>
      <c r="F234" s="31">
        <v>17.6</v>
      </c>
      <c r="G234" s="31"/>
      <c r="H234" s="27"/>
      <c r="I234" s="107" t="s">
        <v>176</v>
      </c>
      <c r="J234" s="12" t="s">
        <v>447</v>
      </c>
      <c r="K234" s="18"/>
      <c r="L234" s="10"/>
      <c r="M234" s="18"/>
      <c r="N234" s="18"/>
      <c r="O234" s="18"/>
      <c r="P234" s="18"/>
      <c r="Q234" s="12" t="s">
        <v>227</v>
      </c>
    </row>
    <row r="235" spans="1:17" ht="45">
      <c r="A235" s="27">
        <v>153</v>
      </c>
      <c r="B235" s="50" t="s">
        <v>177</v>
      </c>
      <c r="C235" s="107" t="s">
        <v>140</v>
      </c>
      <c r="D235" s="50" t="s">
        <v>178</v>
      </c>
      <c r="E235" s="84">
        <v>13.25</v>
      </c>
      <c r="F235" s="31">
        <f>E235*0.8</f>
        <v>10.600000000000001</v>
      </c>
      <c r="G235" s="31"/>
      <c r="H235" s="27"/>
      <c r="I235" s="107" t="s">
        <v>105</v>
      </c>
      <c r="J235" s="12" t="s">
        <v>447</v>
      </c>
      <c r="K235" s="18"/>
      <c r="L235" s="10"/>
      <c r="M235" s="18"/>
      <c r="N235" s="18"/>
      <c r="O235" s="18"/>
      <c r="P235" s="18"/>
      <c r="Q235" s="12" t="s">
        <v>227</v>
      </c>
    </row>
    <row r="236" spans="1:17" ht="30">
      <c r="A236" s="27">
        <v>154</v>
      </c>
      <c r="B236" s="50" t="s">
        <v>179</v>
      </c>
      <c r="C236" s="107" t="s">
        <v>140</v>
      </c>
      <c r="D236" s="50" t="s">
        <v>180</v>
      </c>
      <c r="E236" s="84">
        <v>1.19</v>
      </c>
      <c r="F236" s="31">
        <f>E236*0.8</f>
        <v>0.952</v>
      </c>
      <c r="G236" s="31"/>
      <c r="H236" s="27"/>
      <c r="I236" s="107" t="s">
        <v>99</v>
      </c>
      <c r="J236" s="12" t="s">
        <v>447</v>
      </c>
      <c r="K236" s="18"/>
      <c r="L236" s="10"/>
      <c r="M236" s="18"/>
      <c r="N236" s="18"/>
      <c r="O236" s="18"/>
      <c r="P236" s="18"/>
      <c r="Q236" s="12" t="s">
        <v>227</v>
      </c>
    </row>
    <row r="237" spans="1:17" ht="45" customHeight="1">
      <c r="A237" s="27">
        <v>155</v>
      </c>
      <c r="B237" s="50" t="s">
        <v>181</v>
      </c>
      <c r="C237" s="107" t="s">
        <v>140</v>
      </c>
      <c r="D237" s="50" t="s">
        <v>182</v>
      </c>
      <c r="E237" s="84">
        <v>5.2</v>
      </c>
      <c r="F237" s="31">
        <f>E237*0.8</f>
        <v>4.16</v>
      </c>
      <c r="G237" s="31"/>
      <c r="H237" s="27"/>
      <c r="I237" s="107" t="s">
        <v>101</v>
      </c>
      <c r="J237" s="12" t="s">
        <v>447</v>
      </c>
      <c r="K237" s="18"/>
      <c r="L237" s="10"/>
      <c r="M237" s="18"/>
      <c r="N237" s="18"/>
      <c r="O237" s="18"/>
      <c r="P237" s="18"/>
      <c r="Q237" s="12" t="s">
        <v>227</v>
      </c>
    </row>
    <row r="238" spans="1:17" ht="48.75" customHeight="1">
      <c r="A238" s="27">
        <v>156</v>
      </c>
      <c r="B238" s="50" t="s">
        <v>183</v>
      </c>
      <c r="C238" s="107" t="s">
        <v>140</v>
      </c>
      <c r="D238" s="50" t="s">
        <v>182</v>
      </c>
      <c r="E238" s="84">
        <v>8</v>
      </c>
      <c r="F238" s="31">
        <v>6.4</v>
      </c>
      <c r="G238" s="31"/>
      <c r="H238" s="27"/>
      <c r="I238" s="107" t="s">
        <v>101</v>
      </c>
      <c r="J238" s="12" t="s">
        <v>447</v>
      </c>
      <c r="K238" s="18"/>
      <c r="L238" s="10"/>
      <c r="M238" s="18"/>
      <c r="N238" s="18"/>
      <c r="O238" s="18"/>
      <c r="P238" s="18"/>
      <c r="Q238" s="12" t="s">
        <v>227</v>
      </c>
    </row>
    <row r="239" spans="1:17" ht="30">
      <c r="A239" s="27">
        <v>157</v>
      </c>
      <c r="B239" s="50" t="s">
        <v>184</v>
      </c>
      <c r="C239" s="107" t="s">
        <v>140</v>
      </c>
      <c r="D239" s="404" t="s">
        <v>182</v>
      </c>
      <c r="E239" s="84">
        <v>3.7</v>
      </c>
      <c r="F239" s="31">
        <f>E239*0.8</f>
        <v>2.9600000000000004</v>
      </c>
      <c r="G239" s="31"/>
      <c r="H239" s="27"/>
      <c r="I239" s="107" t="s">
        <v>101</v>
      </c>
      <c r="J239" s="12" t="s">
        <v>447</v>
      </c>
      <c r="K239" s="18"/>
      <c r="L239" s="10"/>
      <c r="M239" s="18"/>
      <c r="N239" s="18"/>
      <c r="O239" s="18"/>
      <c r="P239" s="18"/>
      <c r="Q239" s="12" t="s">
        <v>227</v>
      </c>
    </row>
    <row r="240" spans="1:17" ht="30">
      <c r="A240" s="27">
        <v>158</v>
      </c>
      <c r="B240" s="50" t="s">
        <v>185</v>
      </c>
      <c r="C240" s="107" t="s">
        <v>140</v>
      </c>
      <c r="D240" s="404"/>
      <c r="E240" s="84">
        <v>11.4</v>
      </c>
      <c r="F240" s="31">
        <f>E240*0.8</f>
        <v>9.120000000000001</v>
      </c>
      <c r="G240" s="31"/>
      <c r="H240" s="27"/>
      <c r="I240" s="107" t="s">
        <v>101</v>
      </c>
      <c r="J240" s="12" t="s">
        <v>447</v>
      </c>
      <c r="K240" s="18"/>
      <c r="L240" s="10"/>
      <c r="M240" s="18"/>
      <c r="N240" s="18"/>
      <c r="O240" s="18"/>
      <c r="P240" s="18"/>
      <c r="Q240" s="12" t="s">
        <v>227</v>
      </c>
    </row>
    <row r="241" spans="1:17" ht="48.75" customHeight="1">
      <c r="A241" s="27">
        <v>159</v>
      </c>
      <c r="B241" s="50" t="s">
        <v>60</v>
      </c>
      <c r="C241" s="27" t="s">
        <v>286</v>
      </c>
      <c r="D241" s="50" t="s">
        <v>186</v>
      </c>
      <c r="E241" s="84">
        <v>40</v>
      </c>
      <c r="F241" s="31">
        <v>32</v>
      </c>
      <c r="G241" s="31"/>
      <c r="H241" s="27"/>
      <c r="I241" s="107" t="s">
        <v>187</v>
      </c>
      <c r="J241" s="12" t="s">
        <v>447</v>
      </c>
      <c r="K241" s="18"/>
      <c r="L241" s="10"/>
      <c r="M241" s="18"/>
      <c r="N241" s="18"/>
      <c r="O241" s="18"/>
      <c r="P241" s="18"/>
      <c r="Q241" s="12" t="s">
        <v>227</v>
      </c>
    </row>
    <row r="242" spans="1:17" ht="61.5" customHeight="1">
      <c r="A242" s="27">
        <v>160</v>
      </c>
      <c r="B242" s="50" t="s">
        <v>61</v>
      </c>
      <c r="C242" s="27" t="s">
        <v>286</v>
      </c>
      <c r="D242" s="50" t="s">
        <v>188</v>
      </c>
      <c r="E242" s="84">
        <v>50</v>
      </c>
      <c r="F242" s="31">
        <v>40</v>
      </c>
      <c r="G242" s="31"/>
      <c r="H242" s="27"/>
      <c r="I242" s="107" t="s">
        <v>189</v>
      </c>
      <c r="J242" s="12" t="s">
        <v>447</v>
      </c>
      <c r="K242" s="18"/>
      <c r="L242" s="10"/>
      <c r="M242" s="18"/>
      <c r="N242" s="18"/>
      <c r="O242" s="18"/>
      <c r="P242" s="18"/>
      <c r="Q242" s="12" t="s">
        <v>227</v>
      </c>
    </row>
    <row r="243" spans="1:17" ht="37.5" customHeight="1">
      <c r="A243" s="27">
        <v>161</v>
      </c>
      <c r="B243" s="28" t="s">
        <v>62</v>
      </c>
      <c r="C243" s="27" t="s">
        <v>161</v>
      </c>
      <c r="D243" s="82" t="s">
        <v>162</v>
      </c>
      <c r="E243" s="30">
        <v>7.9</v>
      </c>
      <c r="F243" s="31">
        <v>7.5</v>
      </c>
      <c r="G243" s="31"/>
      <c r="H243" s="27"/>
      <c r="I243" s="27" t="s">
        <v>88</v>
      </c>
      <c r="J243" s="12" t="s">
        <v>447</v>
      </c>
      <c r="K243" s="18"/>
      <c r="L243" s="10"/>
      <c r="M243" s="18"/>
      <c r="N243" s="18"/>
      <c r="O243" s="18"/>
      <c r="P243" s="18"/>
      <c r="Q243" s="12" t="s">
        <v>227</v>
      </c>
    </row>
    <row r="244" spans="1:17" ht="15">
      <c r="A244" s="27">
        <v>162</v>
      </c>
      <c r="B244" s="50" t="s">
        <v>191</v>
      </c>
      <c r="C244" s="107" t="s">
        <v>196</v>
      </c>
      <c r="D244" s="50"/>
      <c r="E244" s="84">
        <v>24</v>
      </c>
      <c r="F244" s="31">
        <f>E244*0.8</f>
        <v>19.200000000000003</v>
      </c>
      <c r="G244" s="31"/>
      <c r="H244" s="27"/>
      <c r="I244" s="27" t="s">
        <v>88</v>
      </c>
      <c r="J244" s="12" t="s">
        <v>447</v>
      </c>
      <c r="K244" s="18"/>
      <c r="L244" s="10"/>
      <c r="M244" s="18"/>
      <c r="N244" s="18"/>
      <c r="O244" s="18"/>
      <c r="P244" s="18"/>
      <c r="Q244" s="12" t="s">
        <v>227</v>
      </c>
    </row>
    <row r="245" spans="1:17" ht="50.25" customHeight="1">
      <c r="A245" s="27">
        <v>163</v>
      </c>
      <c r="B245" s="50" t="s">
        <v>312</v>
      </c>
      <c r="C245" s="107" t="s">
        <v>313</v>
      </c>
      <c r="D245" s="50" t="s">
        <v>314</v>
      </c>
      <c r="E245" s="84">
        <v>15.9</v>
      </c>
      <c r="F245" s="31">
        <f>E245*0.9</f>
        <v>14.31</v>
      </c>
      <c r="G245" s="31"/>
      <c r="H245" s="27"/>
      <c r="I245" s="27" t="s">
        <v>101</v>
      </c>
      <c r="J245" s="12" t="s">
        <v>447</v>
      </c>
      <c r="K245" s="18"/>
      <c r="L245" s="10"/>
      <c r="M245" s="18"/>
      <c r="N245" s="18"/>
      <c r="O245" s="18"/>
      <c r="P245" s="18"/>
      <c r="Q245" s="12" t="s">
        <v>227</v>
      </c>
    </row>
    <row r="246" spans="1:17" ht="15">
      <c r="A246" s="27">
        <v>164</v>
      </c>
      <c r="B246" s="139" t="s">
        <v>15</v>
      </c>
      <c r="C246" s="140" t="s">
        <v>140</v>
      </c>
      <c r="D246" s="50"/>
      <c r="E246" s="141">
        <v>1.2</v>
      </c>
      <c r="F246" s="141">
        <v>1.2</v>
      </c>
      <c r="G246" s="31"/>
      <c r="H246" s="27"/>
      <c r="I246" s="140" t="s">
        <v>99</v>
      </c>
      <c r="J246" s="12" t="s">
        <v>447</v>
      </c>
      <c r="K246" s="18"/>
      <c r="L246" s="10"/>
      <c r="M246" s="18"/>
      <c r="N246" s="18"/>
      <c r="O246" s="18"/>
      <c r="P246" s="18"/>
      <c r="Q246" s="12" t="s">
        <v>227</v>
      </c>
    </row>
    <row r="247" spans="1:17" ht="15">
      <c r="A247" s="27">
        <v>165</v>
      </c>
      <c r="B247" s="78" t="s">
        <v>370</v>
      </c>
      <c r="C247" s="12" t="s">
        <v>351</v>
      </c>
      <c r="D247" s="50"/>
      <c r="E247" s="33">
        <v>3.9</v>
      </c>
      <c r="F247" s="33">
        <v>3.9</v>
      </c>
      <c r="G247" s="31"/>
      <c r="H247" s="27"/>
      <c r="I247" s="27" t="s">
        <v>85</v>
      </c>
      <c r="J247" s="12" t="s">
        <v>447</v>
      </c>
      <c r="K247" s="18"/>
      <c r="L247" s="10"/>
      <c r="M247" s="18"/>
      <c r="N247" s="18"/>
      <c r="O247" s="18"/>
      <c r="P247" s="18"/>
      <c r="Q247" s="12" t="s">
        <v>227</v>
      </c>
    </row>
    <row r="248" spans="1:17" s="97" customFormat="1" ht="36" customHeight="1">
      <c r="A248" s="89">
        <v>166</v>
      </c>
      <c r="B248" s="90" t="s">
        <v>220</v>
      </c>
      <c r="C248" s="94" t="s">
        <v>219</v>
      </c>
      <c r="D248" s="121" t="s">
        <v>221</v>
      </c>
      <c r="E248" s="142">
        <v>4.57</v>
      </c>
      <c r="F248" s="142">
        <v>4.57</v>
      </c>
      <c r="G248" s="93"/>
      <c r="H248" s="89"/>
      <c r="I248" s="89" t="s">
        <v>111</v>
      </c>
      <c r="J248" s="94" t="s">
        <v>447</v>
      </c>
      <c r="K248" s="95"/>
      <c r="L248" s="96"/>
      <c r="M248" s="95"/>
      <c r="N248" s="95"/>
      <c r="O248" s="95"/>
      <c r="P248" s="95"/>
      <c r="Q248" s="94" t="s">
        <v>236</v>
      </c>
    </row>
    <row r="249" spans="1:17" ht="30">
      <c r="A249" s="27">
        <v>167</v>
      </c>
      <c r="B249" s="48" t="s">
        <v>424</v>
      </c>
      <c r="C249" s="49" t="s">
        <v>425</v>
      </c>
      <c r="D249" s="50"/>
      <c r="E249" s="51">
        <v>1.44</v>
      </c>
      <c r="F249" s="51">
        <v>1.44</v>
      </c>
      <c r="G249" s="31"/>
      <c r="H249" s="27"/>
      <c r="I249" s="49" t="s">
        <v>93</v>
      </c>
      <c r="J249" s="12" t="s">
        <v>447</v>
      </c>
      <c r="K249" s="18"/>
      <c r="L249" s="10"/>
      <c r="M249" s="18"/>
      <c r="N249" s="18"/>
      <c r="O249" s="18"/>
      <c r="P249" s="18"/>
      <c r="Q249" s="12" t="s">
        <v>238</v>
      </c>
    </row>
    <row r="250" spans="1:17" ht="15">
      <c r="A250" s="27">
        <v>168</v>
      </c>
      <c r="B250" s="48" t="s">
        <v>426</v>
      </c>
      <c r="C250" s="49" t="s">
        <v>427</v>
      </c>
      <c r="D250" s="50"/>
      <c r="E250" s="51">
        <v>4.3</v>
      </c>
      <c r="F250" s="51">
        <v>4.2</v>
      </c>
      <c r="G250" s="31"/>
      <c r="H250" s="27"/>
      <c r="I250" s="49" t="s">
        <v>54</v>
      </c>
      <c r="J250" s="12" t="s">
        <v>447</v>
      </c>
      <c r="K250" s="18"/>
      <c r="L250" s="10"/>
      <c r="M250" s="18"/>
      <c r="N250" s="18"/>
      <c r="O250" s="18"/>
      <c r="P250" s="18"/>
      <c r="Q250" s="12" t="s">
        <v>428</v>
      </c>
    </row>
    <row r="251" spans="1:17" ht="30">
      <c r="A251" s="27">
        <v>169</v>
      </c>
      <c r="B251" s="48" t="s">
        <v>429</v>
      </c>
      <c r="C251" s="49" t="s">
        <v>430</v>
      </c>
      <c r="D251" s="50"/>
      <c r="E251" s="51">
        <v>1.11</v>
      </c>
      <c r="F251" s="51">
        <v>0.6</v>
      </c>
      <c r="G251" s="31"/>
      <c r="H251" s="27"/>
      <c r="I251" s="49" t="s">
        <v>111</v>
      </c>
      <c r="J251" s="12" t="s">
        <v>447</v>
      </c>
      <c r="K251" s="18"/>
      <c r="L251" s="10"/>
      <c r="M251" s="18"/>
      <c r="N251" s="18"/>
      <c r="O251" s="18"/>
      <c r="P251" s="18"/>
      <c r="Q251" s="12" t="s">
        <v>236</v>
      </c>
    </row>
    <row r="252" spans="1:17" ht="49.5" customHeight="1">
      <c r="A252" s="27">
        <v>170</v>
      </c>
      <c r="B252" s="48" t="s">
        <v>431</v>
      </c>
      <c r="C252" s="49" t="s">
        <v>432</v>
      </c>
      <c r="D252" s="50" t="s">
        <v>433</v>
      </c>
      <c r="E252" s="51">
        <v>2</v>
      </c>
      <c r="F252" s="51">
        <v>2</v>
      </c>
      <c r="G252" s="31"/>
      <c r="H252" s="27"/>
      <c r="I252" s="49" t="s">
        <v>54</v>
      </c>
      <c r="J252" s="12" t="s">
        <v>447</v>
      </c>
      <c r="K252" s="18"/>
      <c r="L252" s="10"/>
      <c r="M252" s="18"/>
      <c r="N252" s="18"/>
      <c r="O252" s="18"/>
      <c r="P252" s="18"/>
      <c r="Q252" s="12" t="s">
        <v>236</v>
      </c>
    </row>
    <row r="253" spans="1:17" ht="33.75" customHeight="1">
      <c r="A253" s="27">
        <v>171</v>
      </c>
      <c r="B253" s="48" t="s">
        <v>434</v>
      </c>
      <c r="C253" s="49" t="s">
        <v>140</v>
      </c>
      <c r="D253" s="50" t="s">
        <v>435</v>
      </c>
      <c r="E253" s="51">
        <v>0.83</v>
      </c>
      <c r="F253" s="51">
        <v>0.8</v>
      </c>
      <c r="G253" s="31"/>
      <c r="H253" s="27"/>
      <c r="I253" s="49" t="s">
        <v>85</v>
      </c>
      <c r="J253" s="12" t="s">
        <v>447</v>
      </c>
      <c r="K253" s="18"/>
      <c r="L253" s="10"/>
      <c r="M253" s="18"/>
      <c r="N253" s="18"/>
      <c r="O253" s="18"/>
      <c r="P253" s="18"/>
      <c r="Q253" s="12" t="s">
        <v>339</v>
      </c>
    </row>
    <row r="254" spans="1:17" ht="31.5">
      <c r="A254" s="27">
        <v>172</v>
      </c>
      <c r="B254" s="143" t="s">
        <v>271</v>
      </c>
      <c r="C254" s="144" t="s">
        <v>272</v>
      </c>
      <c r="D254" s="50"/>
      <c r="E254" s="145">
        <v>3</v>
      </c>
      <c r="F254" s="146">
        <v>2.9</v>
      </c>
      <c r="G254" s="31"/>
      <c r="H254" s="27"/>
      <c r="I254" s="144" t="s">
        <v>273</v>
      </c>
      <c r="J254" s="12" t="s">
        <v>447</v>
      </c>
      <c r="K254" s="18"/>
      <c r="L254" s="10"/>
      <c r="M254" s="18"/>
      <c r="N254" s="18"/>
      <c r="O254" s="18"/>
      <c r="P254" s="18"/>
      <c r="Q254" s="12" t="s">
        <v>339</v>
      </c>
    </row>
    <row r="255" spans="1:17" s="43" customFormat="1" ht="34.5" customHeight="1">
      <c r="A255" s="34">
        <v>173</v>
      </c>
      <c r="B255" s="147" t="s">
        <v>274</v>
      </c>
      <c r="C255" s="148" t="s">
        <v>275</v>
      </c>
      <c r="D255" s="75"/>
      <c r="E255" s="149">
        <v>0.22</v>
      </c>
      <c r="F255" s="150">
        <v>0</v>
      </c>
      <c r="G255" s="39"/>
      <c r="H255" s="34"/>
      <c r="I255" s="148" t="s">
        <v>54</v>
      </c>
      <c r="J255" s="40" t="s">
        <v>451</v>
      </c>
      <c r="K255" s="151" t="s">
        <v>538</v>
      </c>
      <c r="L255" s="42">
        <v>2433.1</v>
      </c>
      <c r="M255" s="41"/>
      <c r="N255" s="41"/>
      <c r="O255" s="41"/>
      <c r="P255" s="41"/>
      <c r="Q255" s="40" t="s">
        <v>339</v>
      </c>
    </row>
    <row r="256" spans="1:17" ht="15.75">
      <c r="A256" s="27"/>
      <c r="B256" s="143" t="s">
        <v>491</v>
      </c>
      <c r="C256" s="144" t="s">
        <v>157</v>
      </c>
      <c r="D256" s="50"/>
      <c r="E256" s="145">
        <v>0.49</v>
      </c>
      <c r="F256" s="146">
        <v>0.49</v>
      </c>
      <c r="G256" s="31"/>
      <c r="H256" s="27"/>
      <c r="I256" s="144" t="s">
        <v>91</v>
      </c>
      <c r="J256" s="12" t="s">
        <v>451</v>
      </c>
      <c r="K256" s="79"/>
      <c r="L256" s="10"/>
      <c r="M256" s="18"/>
      <c r="N256" s="18"/>
      <c r="O256" s="18"/>
      <c r="P256" s="18"/>
      <c r="Q256" s="12"/>
    </row>
    <row r="257" spans="1:17" ht="31.5">
      <c r="A257" s="27"/>
      <c r="B257" s="143" t="s">
        <v>492</v>
      </c>
      <c r="C257" s="144" t="s">
        <v>493</v>
      </c>
      <c r="D257" s="50"/>
      <c r="E257" s="145">
        <v>3.5</v>
      </c>
      <c r="F257" s="146">
        <v>3.5</v>
      </c>
      <c r="G257" s="31"/>
      <c r="H257" s="27"/>
      <c r="I257" s="144" t="s">
        <v>494</v>
      </c>
      <c r="J257" s="12" t="s">
        <v>451</v>
      </c>
      <c r="K257" s="79"/>
      <c r="L257" s="10"/>
      <c r="M257" s="18"/>
      <c r="N257" s="18"/>
      <c r="O257" s="18"/>
      <c r="P257" s="18"/>
      <c r="Q257" s="12"/>
    </row>
    <row r="258" spans="1:17" s="97" customFormat="1" ht="94.5">
      <c r="A258" s="89"/>
      <c r="B258" s="152" t="s">
        <v>495</v>
      </c>
      <c r="C258" s="153" t="s">
        <v>496</v>
      </c>
      <c r="D258" s="154" t="s">
        <v>497</v>
      </c>
      <c r="E258" s="155">
        <v>0.91</v>
      </c>
      <c r="F258" s="156">
        <v>0</v>
      </c>
      <c r="G258" s="93"/>
      <c r="H258" s="89"/>
      <c r="I258" s="157" t="s">
        <v>498</v>
      </c>
      <c r="J258" s="94" t="s">
        <v>451</v>
      </c>
      <c r="K258" s="158" t="s">
        <v>499</v>
      </c>
      <c r="L258" s="96"/>
      <c r="M258" s="95"/>
      <c r="N258" s="95"/>
      <c r="O258" s="95"/>
      <c r="P258" s="95"/>
      <c r="Q258" s="94"/>
    </row>
    <row r="259" spans="1:17" ht="33.75" customHeight="1">
      <c r="A259" s="27"/>
      <c r="B259" s="143" t="s">
        <v>539</v>
      </c>
      <c r="C259" s="144" t="s">
        <v>140</v>
      </c>
      <c r="D259" s="50"/>
      <c r="E259" s="145">
        <v>0.14</v>
      </c>
      <c r="F259" s="146">
        <v>0.14</v>
      </c>
      <c r="G259" s="31"/>
      <c r="H259" s="27"/>
      <c r="I259" s="144" t="s">
        <v>500</v>
      </c>
      <c r="J259" s="12" t="s">
        <v>451</v>
      </c>
      <c r="K259" s="79"/>
      <c r="L259" s="10"/>
      <c r="M259" s="18"/>
      <c r="N259" s="18"/>
      <c r="O259" s="18"/>
      <c r="P259" s="18"/>
      <c r="Q259" s="12"/>
    </row>
    <row r="260" spans="1:17" ht="27.75" customHeight="1">
      <c r="A260" s="27"/>
      <c r="B260" s="143" t="s">
        <v>501</v>
      </c>
      <c r="C260" s="144" t="s">
        <v>140</v>
      </c>
      <c r="D260" s="50"/>
      <c r="E260" s="145">
        <v>0.16</v>
      </c>
      <c r="F260" s="146">
        <v>0</v>
      </c>
      <c r="G260" s="31"/>
      <c r="H260" s="27"/>
      <c r="I260" s="144" t="s">
        <v>93</v>
      </c>
      <c r="J260" s="12" t="s">
        <v>451</v>
      </c>
      <c r="K260" s="79"/>
      <c r="L260" s="10"/>
      <c r="M260" s="18"/>
      <c r="N260" s="18"/>
      <c r="O260" s="18"/>
      <c r="P260" s="18"/>
      <c r="Q260" s="12"/>
    </row>
    <row r="261" spans="1:17" ht="31.5">
      <c r="A261" s="27"/>
      <c r="B261" s="143" t="s">
        <v>502</v>
      </c>
      <c r="C261" s="144" t="s">
        <v>140</v>
      </c>
      <c r="D261" s="50"/>
      <c r="E261" s="145">
        <v>11.8</v>
      </c>
      <c r="F261" s="146">
        <v>9.9</v>
      </c>
      <c r="G261" s="31"/>
      <c r="H261" s="27"/>
      <c r="I261" s="144" t="s">
        <v>93</v>
      </c>
      <c r="J261" s="12" t="s">
        <v>451</v>
      </c>
      <c r="K261" s="79"/>
      <c r="L261" s="10"/>
      <c r="M261" s="18"/>
      <c r="N261" s="18"/>
      <c r="O261" s="18"/>
      <c r="P261" s="18"/>
      <c r="Q261" s="12"/>
    </row>
    <row r="262" spans="1:17" ht="15">
      <c r="A262" s="27"/>
      <c r="B262" s="50"/>
      <c r="C262" s="107"/>
      <c r="D262" s="50"/>
      <c r="E262" s="159"/>
      <c r="F262" s="159"/>
      <c r="G262" s="84"/>
      <c r="H262" s="27"/>
      <c r="I262" s="27"/>
      <c r="J262" s="12"/>
      <c r="K262" s="18"/>
      <c r="L262" s="10"/>
      <c r="M262" s="18"/>
      <c r="N262" s="18"/>
      <c r="O262" s="18"/>
      <c r="P262" s="18"/>
      <c r="Q262" s="12"/>
    </row>
    <row r="263" spans="1:17" ht="15">
      <c r="A263" s="59" t="s">
        <v>436</v>
      </c>
      <c r="B263" s="60" t="s">
        <v>41</v>
      </c>
      <c r="C263" s="59"/>
      <c r="D263" s="60"/>
      <c r="E263" s="61">
        <f>SUM(E264:E269)</f>
        <v>94.8</v>
      </c>
      <c r="F263" s="61">
        <f>SUM(F264:F269)</f>
        <v>92.86</v>
      </c>
      <c r="G263" s="61">
        <f>SUM(G264:G269)</f>
        <v>0</v>
      </c>
      <c r="H263" s="59"/>
      <c r="I263" s="59"/>
      <c r="J263" s="12"/>
      <c r="K263" s="18"/>
      <c r="L263" s="10"/>
      <c r="M263" s="18"/>
      <c r="N263" s="18"/>
      <c r="O263" s="18"/>
      <c r="P263" s="18"/>
      <c r="Q263" s="12"/>
    </row>
    <row r="264" spans="1:17" ht="43.5" customHeight="1">
      <c r="A264" s="27">
        <v>174</v>
      </c>
      <c r="B264" s="50" t="s">
        <v>192</v>
      </c>
      <c r="C264" s="27" t="s">
        <v>206</v>
      </c>
      <c r="D264" s="50" t="s">
        <v>193</v>
      </c>
      <c r="E264" s="84">
        <v>4.7</v>
      </c>
      <c r="F264" s="31">
        <f>E264*0.8</f>
        <v>3.7600000000000002</v>
      </c>
      <c r="G264" s="31"/>
      <c r="H264" s="27"/>
      <c r="I264" s="27" t="s">
        <v>86</v>
      </c>
      <c r="J264" s="12" t="s">
        <v>447</v>
      </c>
      <c r="K264" s="18"/>
      <c r="L264" s="10"/>
      <c r="M264" s="18"/>
      <c r="N264" s="18"/>
      <c r="O264" s="18"/>
      <c r="P264" s="18"/>
      <c r="Q264" s="12" t="s">
        <v>227</v>
      </c>
    </row>
    <row r="265" spans="1:17" ht="30">
      <c r="A265" s="27">
        <v>175</v>
      </c>
      <c r="B265" s="32" t="s">
        <v>16</v>
      </c>
      <c r="C265" s="12" t="s">
        <v>17</v>
      </c>
      <c r="D265" s="82"/>
      <c r="E265" s="33">
        <f>303000/10000</f>
        <v>30.3</v>
      </c>
      <c r="F265" s="33">
        <f>303000/10000</f>
        <v>30.3</v>
      </c>
      <c r="G265" s="31"/>
      <c r="H265" s="27"/>
      <c r="I265" s="12" t="s">
        <v>73</v>
      </c>
      <c r="J265" s="12" t="s">
        <v>447</v>
      </c>
      <c r="K265" s="18"/>
      <c r="L265" s="10"/>
      <c r="M265" s="18"/>
      <c r="N265" s="18"/>
      <c r="O265" s="18"/>
      <c r="P265" s="18"/>
      <c r="Q265" s="12" t="s">
        <v>227</v>
      </c>
    </row>
    <row r="266" spans="1:17" ht="24.75" customHeight="1">
      <c r="A266" s="27">
        <v>176</v>
      </c>
      <c r="B266" s="48" t="s">
        <v>18</v>
      </c>
      <c r="C266" s="49" t="s">
        <v>140</v>
      </c>
      <c r="D266" s="82"/>
      <c r="E266" s="51">
        <v>9.5</v>
      </c>
      <c r="F266" s="51">
        <v>9.5</v>
      </c>
      <c r="G266" s="31"/>
      <c r="H266" s="27"/>
      <c r="I266" s="49" t="s">
        <v>92</v>
      </c>
      <c r="J266" s="12" t="s">
        <v>447</v>
      </c>
      <c r="K266" s="18"/>
      <c r="L266" s="10"/>
      <c r="M266" s="18"/>
      <c r="N266" s="18"/>
      <c r="O266" s="18"/>
      <c r="P266" s="18"/>
      <c r="Q266" s="12" t="s">
        <v>227</v>
      </c>
    </row>
    <row r="267" spans="1:17" ht="23.25" customHeight="1">
      <c r="A267" s="27">
        <v>177</v>
      </c>
      <c r="B267" s="48" t="s">
        <v>18</v>
      </c>
      <c r="C267" s="49" t="s">
        <v>140</v>
      </c>
      <c r="D267" s="50"/>
      <c r="E267" s="51">
        <v>4.8</v>
      </c>
      <c r="F267" s="51">
        <v>4.8</v>
      </c>
      <c r="G267" s="31"/>
      <c r="H267" s="27"/>
      <c r="I267" s="49" t="s">
        <v>23</v>
      </c>
      <c r="J267" s="12" t="s">
        <v>447</v>
      </c>
      <c r="K267" s="18"/>
      <c r="L267" s="10"/>
      <c r="M267" s="18"/>
      <c r="N267" s="18"/>
      <c r="O267" s="18"/>
      <c r="P267" s="18"/>
      <c r="Q267" s="12" t="s">
        <v>227</v>
      </c>
    </row>
    <row r="268" spans="1:17" ht="48.75" customHeight="1">
      <c r="A268" s="27">
        <v>178</v>
      </c>
      <c r="B268" s="143" t="s">
        <v>276</v>
      </c>
      <c r="C268" s="144" t="s">
        <v>1</v>
      </c>
      <c r="D268" s="50"/>
      <c r="E268" s="145">
        <v>45.5</v>
      </c>
      <c r="F268" s="146">
        <v>44.5</v>
      </c>
      <c r="G268" s="31"/>
      <c r="H268" s="27"/>
      <c r="I268" s="49" t="s">
        <v>23</v>
      </c>
      <c r="J268" s="12" t="s">
        <v>447</v>
      </c>
      <c r="K268" s="18"/>
      <c r="L268" s="10"/>
      <c r="M268" s="18"/>
      <c r="N268" s="18"/>
      <c r="O268" s="18"/>
      <c r="P268" s="18"/>
      <c r="Q268" s="12" t="s">
        <v>339</v>
      </c>
    </row>
    <row r="269" spans="1:17" ht="15">
      <c r="A269" s="160"/>
      <c r="B269" s="161"/>
      <c r="C269" s="162"/>
      <c r="D269" s="163"/>
      <c r="E269" s="164"/>
      <c r="F269" s="164"/>
      <c r="G269" s="165"/>
      <c r="H269" s="160"/>
      <c r="I269" s="162"/>
      <c r="J269" s="166"/>
      <c r="K269" s="18"/>
      <c r="L269" s="10"/>
      <c r="M269" s="18"/>
      <c r="N269" s="18"/>
      <c r="O269" s="18"/>
      <c r="P269" s="18"/>
      <c r="Q269" s="166"/>
    </row>
    <row r="270" spans="1:17" s="58" customFormat="1" ht="21.75" customHeight="1">
      <c r="A270" s="401" t="s">
        <v>540</v>
      </c>
      <c r="B270" s="401"/>
      <c r="C270" s="19"/>
      <c r="D270" s="20"/>
      <c r="E270" s="21">
        <f>E8+E24+E28+E42+E45+E59+E61+E64+E68+E71+E75+E77+E215+E217+E263</f>
        <v>848.2749999999999</v>
      </c>
      <c r="F270" s="21">
        <f>F8+F24+F28+F42+F45+F59+F61+F64+F68+F71+F75+F77+F215+F217+F263</f>
        <v>720.6139999999999</v>
      </c>
      <c r="G270" s="21">
        <f>G8+G24+G28+G42+G45+G59+G61+G64+G68+G71+G75+G77+G215+G217+G263</f>
        <v>4.81</v>
      </c>
      <c r="H270" s="20"/>
      <c r="I270" s="19"/>
      <c r="J270" s="19"/>
      <c r="K270" s="18"/>
      <c r="L270" s="13"/>
      <c r="M270" s="56"/>
      <c r="N270" s="56"/>
      <c r="O270" s="56"/>
      <c r="P270" s="56"/>
      <c r="Q270" s="19"/>
    </row>
    <row r="271" spans="1:17" ht="15">
      <c r="A271" s="79"/>
      <c r="B271" s="79"/>
      <c r="C271" s="167"/>
      <c r="D271" s="79"/>
      <c r="E271" s="168"/>
      <c r="F271" s="168"/>
      <c r="G271" s="168"/>
      <c r="H271" s="79"/>
      <c r="I271" s="79"/>
      <c r="J271" s="167"/>
      <c r="K271" s="18"/>
      <c r="L271" s="10"/>
      <c r="M271" s="18"/>
      <c r="N271" s="18"/>
      <c r="O271" s="18"/>
      <c r="P271" s="18"/>
      <c r="Q271" s="167"/>
    </row>
    <row r="272" spans="1:17" ht="15">
      <c r="A272" s="79"/>
      <c r="B272" s="79"/>
      <c r="C272" s="167"/>
      <c r="D272" s="79"/>
      <c r="E272" s="168"/>
      <c r="F272" s="168"/>
      <c r="G272" s="168"/>
      <c r="H272" s="79"/>
      <c r="I272" s="79"/>
      <c r="J272" s="167"/>
      <c r="K272" s="18"/>
      <c r="L272" s="10"/>
      <c r="M272" s="18"/>
      <c r="N272" s="18"/>
      <c r="O272" s="18"/>
      <c r="P272" s="18"/>
      <c r="Q272" s="167"/>
    </row>
    <row r="273" spans="1:17" ht="15">
      <c r="A273" s="79"/>
      <c r="B273" s="79"/>
      <c r="C273" s="167"/>
      <c r="D273" s="79"/>
      <c r="E273" s="168"/>
      <c r="F273" s="168"/>
      <c r="G273" s="168"/>
      <c r="H273" s="79"/>
      <c r="I273" s="79"/>
      <c r="J273" s="167"/>
      <c r="K273" s="18"/>
      <c r="L273" s="10"/>
      <c r="M273" s="18"/>
      <c r="N273" s="18"/>
      <c r="O273" s="18"/>
      <c r="P273" s="18"/>
      <c r="Q273" s="167"/>
    </row>
  </sheetData>
  <sheetProtection/>
  <autoFilter ref="A6:AG281"/>
  <mergeCells count="34">
    <mergeCell ref="A1:J1"/>
    <mergeCell ref="A2:J2"/>
    <mergeCell ref="A3:J3"/>
    <mergeCell ref="A5:A6"/>
    <mergeCell ref="B5:B6"/>
    <mergeCell ref="C5:C6"/>
    <mergeCell ref="D5:D6"/>
    <mergeCell ref="E5:E6"/>
    <mergeCell ref="F5:G5"/>
    <mergeCell ref="H5:H6"/>
    <mergeCell ref="I5:I6"/>
    <mergeCell ref="J5:J6"/>
    <mergeCell ref="Q5:Q6"/>
    <mergeCell ref="A7:B7"/>
    <mergeCell ref="A23:B23"/>
    <mergeCell ref="A27:B27"/>
    <mergeCell ref="A41:B41"/>
    <mergeCell ref="A44:B44"/>
    <mergeCell ref="A58:B58"/>
    <mergeCell ref="A60:B60"/>
    <mergeCell ref="A63:B63"/>
    <mergeCell ref="A67:B67"/>
    <mergeCell ref="A70:B70"/>
    <mergeCell ref="A74:B74"/>
    <mergeCell ref="A122:B122"/>
    <mergeCell ref="A136:B136"/>
    <mergeCell ref="A154:B154"/>
    <mergeCell ref="A163:B163"/>
    <mergeCell ref="A193:B193"/>
    <mergeCell ref="A204:B204"/>
    <mergeCell ref="A209:B209"/>
    <mergeCell ref="A212:B212"/>
    <mergeCell ref="D239:D240"/>
    <mergeCell ref="A270:B270"/>
  </mergeCells>
  <printOptions/>
  <pageMargins left="0.5" right="0" top="0.5" bottom="0.5" header="0" footer="0"/>
  <pageSetup horizontalDpi="600" verticalDpi="600" orientation="landscape" paperSize="9"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SHOP TIN HOC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andongnhi</cp:lastModifiedBy>
  <cp:lastPrinted>2018-07-02T09:56:10Z</cp:lastPrinted>
  <dcterms:created xsi:type="dcterms:W3CDTF">2014-10-21T10:49:10Z</dcterms:created>
  <dcterms:modified xsi:type="dcterms:W3CDTF">2018-07-16T10:27:05Z</dcterms:modified>
  <cp:category/>
  <cp:version/>
  <cp:contentType/>
  <cp:contentStatus/>
</cp:coreProperties>
</file>